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ri-my.sharepoint.com/personal/aleksandar_dukic_uniri_hr/Documents/Desktop/Konačno za FV/"/>
    </mc:Choice>
  </mc:AlternateContent>
  <xr:revisionPtr revIDLastSave="212" documentId="8_{6E813F40-6DB7-41BE-99F4-432119146BFC}" xr6:coauthVersionLast="47" xr6:coauthVersionMax="47" xr10:uidLastSave="{96A46CD7-09BB-460C-ADC5-CA6A71ED7CA7}"/>
  <bookViews>
    <workbookView xWindow="-120" yWindow="-120" windowWidth="29040" windowHeight="15840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EU PODPROJEKTI - RASHODI" sheetId="18" r:id="rId8"/>
    <sheet name="POSEBNI DIO" sheetId="14" r:id="rId9"/>
  </sheets>
  <externalReferences>
    <externalReference r:id="rId10"/>
  </externalReferences>
  <definedNames>
    <definedName name="_xlnm._FilterDatabase" localSheetId="7" hidden="1">'EU PODPROJEKTI - RASHODI'!$A$2:$AJ$304</definedName>
    <definedName name="_xlnm._FilterDatabase" localSheetId="8" hidden="1">'POSEBNI DIO'!$A$6:$K$471</definedName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SAPBEXhrIndnt" hidden="1">1</definedName>
    <definedName name="SAPBEXrevision" hidden="1">1</definedName>
    <definedName name="SAPBEXsysID" hidden="1">"PBW"</definedName>
    <definedName name="SAPBEXwbID" hidden="1">"C7P4ZZNWMVNLSDLB24HAO64UB"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4" l="1"/>
  <c r="H8" i="14"/>
  <c r="H10" i="10"/>
  <c r="H28" i="4"/>
  <c r="G8" i="14"/>
  <c r="H471" i="14"/>
  <c r="H470" i="14"/>
  <c r="H469" i="14"/>
  <c r="H468" i="14"/>
  <c r="H467" i="14"/>
  <c r="H466" i="14"/>
  <c r="H465" i="14"/>
  <c r="H464" i="14"/>
  <c r="H463" i="14"/>
  <c r="H462" i="14"/>
  <c r="H461" i="14"/>
  <c r="H460" i="14"/>
  <c r="H459" i="14"/>
  <c r="H458" i="14"/>
  <c r="H457" i="14"/>
  <c r="H456" i="14"/>
  <c r="H455" i="14"/>
  <c r="H454" i="14"/>
  <c r="H453" i="14"/>
  <c r="H452" i="14"/>
  <c r="H451" i="14"/>
  <c r="H450" i="14"/>
  <c r="H449" i="14"/>
  <c r="H448" i="14"/>
  <c r="H447" i="14"/>
  <c r="H446" i="14"/>
  <c r="H445" i="14"/>
  <c r="H444" i="14"/>
  <c r="H443" i="14"/>
  <c r="H442" i="14"/>
  <c r="H441" i="14"/>
  <c r="H440" i="14"/>
  <c r="H439" i="14"/>
  <c r="H438" i="14"/>
  <c r="H437" i="14"/>
  <c r="H436" i="14"/>
  <c r="H435" i="14"/>
  <c r="H434" i="14"/>
  <c r="H433" i="14"/>
  <c r="H432" i="14"/>
  <c r="H431" i="14"/>
  <c r="H430" i="14"/>
  <c r="H429" i="14"/>
  <c r="H428" i="14"/>
  <c r="H427" i="14"/>
  <c r="H426" i="14"/>
  <c r="H425" i="14"/>
  <c r="H424" i="14"/>
  <c r="H423" i="14"/>
  <c r="H422" i="14"/>
  <c r="H421" i="14"/>
  <c r="H420" i="14"/>
  <c r="H419" i="14"/>
  <c r="H418" i="14"/>
  <c r="H417" i="14"/>
  <c r="H416" i="14"/>
  <c r="H415" i="14"/>
  <c r="H414" i="14"/>
  <c r="H413" i="14"/>
  <c r="H412" i="14"/>
  <c r="H411" i="14"/>
  <c r="H410" i="14"/>
  <c r="H409" i="14"/>
  <c r="H408" i="14"/>
  <c r="H407" i="14"/>
  <c r="H406" i="14"/>
  <c r="H405" i="14"/>
  <c r="H404" i="14"/>
  <c r="H403" i="14"/>
  <c r="H402" i="14"/>
  <c r="H401" i="14"/>
  <c r="H400" i="14"/>
  <c r="H399" i="14"/>
  <c r="H398" i="14"/>
  <c r="H397" i="14"/>
  <c r="H396" i="14"/>
  <c r="H395" i="14"/>
  <c r="H394" i="14"/>
  <c r="H393" i="14"/>
  <c r="H392" i="14"/>
  <c r="H391" i="14"/>
  <c r="H390" i="14"/>
  <c r="H389" i="14"/>
  <c r="H388" i="14"/>
  <c r="H387" i="14"/>
  <c r="H386" i="14"/>
  <c r="H385" i="14"/>
  <c r="H384" i="14"/>
  <c r="H383" i="14"/>
  <c r="H382" i="14"/>
  <c r="H381" i="14"/>
  <c r="H380" i="14"/>
  <c r="H379" i="14"/>
  <c r="H378" i="14"/>
  <c r="H377" i="14"/>
  <c r="H376" i="14"/>
  <c r="H375" i="14"/>
  <c r="H374" i="14"/>
  <c r="H373" i="14"/>
  <c r="H372" i="14"/>
  <c r="H371" i="14"/>
  <c r="H370" i="14"/>
  <c r="H369" i="14"/>
  <c r="H368" i="14"/>
  <c r="H367" i="14"/>
  <c r="H366" i="14"/>
  <c r="H365" i="14"/>
  <c r="H364" i="14"/>
  <c r="H363" i="14"/>
  <c r="H362" i="14"/>
  <c r="H361" i="14"/>
  <c r="H360" i="14"/>
  <c r="H359" i="14"/>
  <c r="H358" i="14"/>
  <c r="H357" i="14"/>
  <c r="H356" i="14"/>
  <c r="H355" i="14"/>
  <c r="H354" i="14"/>
  <c r="H353" i="14"/>
  <c r="H352" i="14"/>
  <c r="H351" i="14"/>
  <c r="H350" i="14"/>
  <c r="H349" i="14"/>
  <c r="H348" i="14"/>
  <c r="H347" i="14"/>
  <c r="H346" i="14"/>
  <c r="H345" i="14"/>
  <c r="H344" i="14"/>
  <c r="H343" i="14"/>
  <c r="H342" i="14"/>
  <c r="H341" i="14"/>
  <c r="H340" i="14"/>
  <c r="H339" i="14"/>
  <c r="H338" i="14"/>
  <c r="H337" i="14"/>
  <c r="H336" i="14"/>
  <c r="H335" i="14"/>
  <c r="H334" i="14"/>
  <c r="H333" i="14"/>
  <c r="H332" i="14"/>
  <c r="H331" i="14"/>
  <c r="H330" i="14"/>
  <c r="H329" i="14"/>
  <c r="H328" i="14"/>
  <c r="H327" i="14"/>
  <c r="H326" i="14"/>
  <c r="H325" i="14"/>
  <c r="H324" i="14"/>
  <c r="H323" i="14"/>
  <c r="H322" i="14"/>
  <c r="H321" i="14"/>
  <c r="H320" i="14"/>
  <c r="H319" i="14"/>
  <c r="H318" i="14"/>
  <c r="H317" i="14"/>
  <c r="H316" i="14"/>
  <c r="H315" i="14"/>
  <c r="H314" i="14"/>
  <c r="H313" i="14"/>
  <c r="H312" i="14"/>
  <c r="H311" i="14"/>
  <c r="H310" i="14"/>
  <c r="H309" i="14"/>
  <c r="H308" i="14"/>
  <c r="H307" i="14"/>
  <c r="H306" i="14"/>
  <c r="H305" i="14"/>
  <c r="H304" i="14"/>
  <c r="H303" i="14"/>
  <c r="H302" i="14"/>
  <c r="H301" i="14"/>
  <c r="H300" i="14"/>
  <c r="H299" i="14"/>
  <c r="H298" i="14"/>
  <c r="H297" i="14"/>
  <c r="H296" i="14"/>
  <c r="H295" i="14"/>
  <c r="H294" i="14"/>
  <c r="H293" i="14"/>
  <c r="H292" i="14"/>
  <c r="H291" i="14"/>
  <c r="H290" i="14"/>
  <c r="H289" i="14"/>
  <c r="H288" i="14"/>
  <c r="H287" i="14"/>
  <c r="H286" i="14"/>
  <c r="H285" i="14"/>
  <c r="H284" i="14"/>
  <c r="H283" i="14"/>
  <c r="H282" i="14"/>
  <c r="H281" i="14"/>
  <c r="H280" i="14"/>
  <c r="H279" i="14"/>
  <c r="H278" i="14"/>
  <c r="H277" i="14"/>
  <c r="H276" i="14"/>
  <c r="H275" i="14"/>
  <c r="H274" i="14"/>
  <c r="H273" i="14"/>
  <c r="H272" i="14"/>
  <c r="H271" i="14"/>
  <c r="H270" i="14"/>
  <c r="H269" i="14"/>
  <c r="H268" i="14"/>
  <c r="H267" i="14"/>
  <c r="H266" i="14"/>
  <c r="H265" i="14"/>
  <c r="H264" i="14"/>
  <c r="H263" i="14"/>
  <c r="H262" i="14"/>
  <c r="H261" i="14"/>
  <c r="H260" i="14"/>
  <c r="H259" i="14"/>
  <c r="H258" i="14"/>
  <c r="H257" i="14"/>
  <c r="H256" i="14"/>
  <c r="H255" i="14"/>
  <c r="H254" i="14"/>
  <c r="H253" i="14"/>
  <c r="H252" i="14"/>
  <c r="H251" i="14"/>
  <c r="H250" i="14"/>
  <c r="H249" i="14"/>
  <c r="H248" i="14"/>
  <c r="H247" i="14"/>
  <c r="H246" i="14"/>
  <c r="H245" i="14"/>
  <c r="H244" i="14"/>
  <c r="H243" i="14"/>
  <c r="H242" i="14"/>
  <c r="H241" i="14"/>
  <c r="H240" i="14"/>
  <c r="H239" i="14"/>
  <c r="H238" i="14"/>
  <c r="H237" i="14"/>
  <c r="H236" i="14"/>
  <c r="H235" i="14"/>
  <c r="H234" i="14"/>
  <c r="H233" i="14"/>
  <c r="H232" i="14"/>
  <c r="H231" i="14"/>
  <c r="H230" i="14"/>
  <c r="H229" i="14"/>
  <c r="H228" i="14"/>
  <c r="H227" i="14"/>
  <c r="H226" i="14"/>
  <c r="H225" i="14"/>
  <c r="H224" i="14"/>
  <c r="H223" i="14"/>
  <c r="H222" i="14"/>
  <c r="H221" i="14"/>
  <c r="H220" i="14"/>
  <c r="H219" i="14"/>
  <c r="H218" i="14"/>
  <c r="H217" i="14"/>
  <c r="H216" i="14"/>
  <c r="H215" i="14"/>
  <c r="H214" i="14"/>
  <c r="H213" i="14"/>
  <c r="H212" i="14"/>
  <c r="H211" i="14"/>
  <c r="H210" i="14"/>
  <c r="H209" i="14"/>
  <c r="H208" i="14"/>
  <c r="H207" i="14"/>
  <c r="H206" i="14"/>
  <c r="H205" i="14"/>
  <c r="H204" i="14"/>
  <c r="H203" i="14"/>
  <c r="H202" i="14"/>
  <c r="H201" i="14"/>
  <c r="H200" i="14"/>
  <c r="H199" i="14"/>
  <c r="H198" i="14"/>
  <c r="H197" i="14"/>
  <c r="H196" i="14"/>
  <c r="H195" i="14"/>
  <c r="H194" i="14"/>
  <c r="H193" i="14"/>
  <c r="H192" i="14"/>
  <c r="H191" i="14"/>
  <c r="H190" i="14"/>
  <c r="H189" i="14"/>
  <c r="H188" i="14"/>
  <c r="H187" i="14"/>
  <c r="H186" i="14"/>
  <c r="H185" i="14"/>
  <c r="H184" i="14"/>
  <c r="H183" i="14"/>
  <c r="H182" i="14"/>
  <c r="H181" i="14"/>
  <c r="H180" i="14"/>
  <c r="H179" i="14"/>
  <c r="H178" i="14"/>
  <c r="H177" i="14"/>
  <c r="H176" i="14"/>
  <c r="H175" i="14"/>
  <c r="H174" i="14"/>
  <c r="H173" i="14"/>
  <c r="H172" i="14"/>
  <c r="H171" i="14"/>
  <c r="H170" i="14"/>
  <c r="H169" i="14"/>
  <c r="H168" i="14"/>
  <c r="H167" i="14"/>
  <c r="H166" i="14"/>
  <c r="H165" i="14"/>
  <c r="H164" i="14"/>
  <c r="H163" i="14"/>
  <c r="H162" i="14"/>
  <c r="H161" i="14"/>
  <c r="H160" i="14"/>
  <c r="H159" i="14"/>
  <c r="H158" i="14"/>
  <c r="H157" i="14"/>
  <c r="H156" i="14"/>
  <c r="H155" i="14"/>
  <c r="H154" i="14"/>
  <c r="H153" i="14"/>
  <c r="H152" i="14"/>
  <c r="H151" i="14"/>
  <c r="H150" i="14"/>
  <c r="H149" i="14"/>
  <c r="H148" i="14"/>
  <c r="H147" i="14"/>
  <c r="H146" i="14"/>
  <c r="H145" i="14"/>
  <c r="H144" i="14"/>
  <c r="H143" i="14"/>
  <c r="H142" i="14"/>
  <c r="H141" i="14"/>
  <c r="H140" i="14"/>
  <c r="H139" i="14"/>
  <c r="H138" i="14"/>
  <c r="H137" i="14"/>
  <c r="H136" i="14"/>
  <c r="H135" i="14"/>
  <c r="H134" i="14"/>
  <c r="H133" i="14"/>
  <c r="H132" i="14"/>
  <c r="H131" i="14"/>
  <c r="H130" i="14"/>
  <c r="H129" i="14"/>
  <c r="H128" i="14"/>
  <c r="H127" i="14"/>
  <c r="H126" i="14"/>
  <c r="H125" i="14"/>
  <c r="H124" i="14"/>
  <c r="H123" i="14"/>
  <c r="H122" i="14"/>
  <c r="H121" i="14"/>
  <c r="H120" i="14"/>
  <c r="H119" i="14"/>
  <c r="H118" i="14"/>
  <c r="H117" i="14"/>
  <c r="H116" i="14"/>
  <c r="H115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5" i="14"/>
  <c r="H94" i="14"/>
  <c r="H93" i="14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0" i="14"/>
  <c r="H9" i="14"/>
  <c r="H14" i="10"/>
  <c r="H13" i="10"/>
  <c r="H12" i="10"/>
  <c r="H11" i="10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6"/>
  <c r="H46" i="2"/>
  <c r="H35" i="2"/>
  <c r="H77" i="2"/>
  <c r="H72" i="2"/>
  <c r="H71" i="2"/>
  <c r="H66" i="2"/>
  <c r="H59" i="2"/>
  <c r="H52" i="2"/>
  <c r="H12" i="2"/>
  <c r="H11" i="2"/>
  <c r="H10" i="2"/>
  <c r="K27" i="1"/>
  <c r="K26" i="1"/>
  <c r="K25" i="1"/>
  <c r="K24" i="1"/>
  <c r="K23" i="1"/>
  <c r="K22" i="1"/>
  <c r="K21" i="1"/>
  <c r="K16" i="1"/>
  <c r="K15" i="1"/>
  <c r="K14" i="1"/>
  <c r="K13" i="1"/>
  <c r="K12" i="1"/>
  <c r="K11" i="1"/>
  <c r="K10" i="1"/>
  <c r="H11" i="6"/>
  <c r="B106" i="18" l="1"/>
  <c r="AH631" i="18" l="1"/>
  <c r="AH630" i="18"/>
  <c r="AH629" i="18"/>
  <c r="AH628" i="18"/>
  <c r="AH627" i="18"/>
  <c r="AH626" i="18"/>
  <c r="AH625" i="18"/>
  <c r="AH624" i="18"/>
  <c r="AH623" i="18"/>
  <c r="AH622" i="18"/>
  <c r="AH621" i="18"/>
  <c r="AH620" i="18"/>
  <c r="AH619" i="18"/>
  <c r="AH618" i="18"/>
  <c r="AH617" i="18"/>
  <c r="AH616" i="18"/>
  <c r="AH615" i="18"/>
  <c r="AH614" i="18"/>
  <c r="AH613" i="18"/>
  <c r="AH612" i="18"/>
  <c r="AH611" i="18"/>
  <c r="AH610" i="18"/>
  <c r="AH609" i="18"/>
  <c r="AH608" i="18"/>
  <c r="AH607" i="18"/>
  <c r="AH606" i="18"/>
  <c r="AH605" i="18"/>
  <c r="AH604" i="18"/>
  <c r="AH603" i="18"/>
  <c r="AH602" i="18"/>
  <c r="AH601" i="18"/>
  <c r="AH600" i="18"/>
  <c r="AH599" i="18"/>
  <c r="AH598" i="18"/>
  <c r="AH597" i="18"/>
  <c r="AH596" i="18"/>
  <c r="AH595" i="18"/>
  <c r="AH594" i="18"/>
  <c r="AH593" i="18"/>
  <c r="AH592" i="18"/>
  <c r="AH591" i="18"/>
  <c r="AH590" i="18"/>
  <c r="AH589" i="18"/>
  <c r="AH588" i="18"/>
  <c r="AH587" i="18"/>
  <c r="AH586" i="18"/>
  <c r="AH585" i="18"/>
  <c r="AH584" i="18"/>
  <c r="AH583" i="18"/>
  <c r="AH582" i="18"/>
  <c r="AH581" i="18"/>
  <c r="AH580" i="18"/>
  <c r="AH579" i="18"/>
  <c r="AH578" i="18"/>
  <c r="AH577" i="18"/>
  <c r="AH576" i="18"/>
  <c r="AH575" i="18"/>
  <c r="AH574" i="18"/>
  <c r="AH573" i="18"/>
  <c r="AH572" i="18"/>
  <c r="AH571" i="18"/>
  <c r="AH570" i="18"/>
  <c r="AH569" i="18"/>
  <c r="AH568" i="18"/>
  <c r="AH567" i="18"/>
  <c r="AH566" i="18"/>
  <c r="AH565" i="18"/>
  <c r="AH564" i="18"/>
  <c r="AH563" i="18"/>
  <c r="AH562" i="18"/>
  <c r="AH561" i="18"/>
  <c r="AH560" i="18"/>
  <c r="AH559" i="18"/>
  <c r="AH558" i="18"/>
  <c r="AH557" i="18"/>
  <c r="AH556" i="18"/>
  <c r="AH555" i="18"/>
  <c r="AH554" i="18"/>
  <c r="AH553" i="18"/>
  <c r="AH552" i="18"/>
  <c r="AH551" i="18"/>
  <c r="AH550" i="18"/>
  <c r="AH549" i="18"/>
  <c r="AH548" i="18"/>
  <c r="AH547" i="18"/>
  <c r="AH546" i="18"/>
  <c r="AH545" i="18"/>
  <c r="AH544" i="18"/>
  <c r="AH543" i="18"/>
  <c r="AH542" i="18"/>
  <c r="AH541" i="18"/>
  <c r="AH540" i="18"/>
  <c r="AH539" i="18"/>
  <c r="AH538" i="18"/>
  <c r="AH537" i="18"/>
  <c r="AH536" i="18"/>
  <c r="AH535" i="18"/>
  <c r="AH534" i="18"/>
  <c r="AH533" i="18"/>
  <c r="AH532" i="18"/>
  <c r="AH531" i="18"/>
  <c r="AH530" i="18"/>
  <c r="AH529" i="18"/>
  <c r="AH528" i="18"/>
  <c r="AH527" i="18"/>
  <c r="AH526" i="18"/>
  <c r="AH525" i="18"/>
  <c r="AH524" i="18"/>
  <c r="AH523" i="18"/>
  <c r="AH522" i="18"/>
  <c r="AH521" i="18"/>
  <c r="AH520" i="18"/>
  <c r="AH519" i="18"/>
  <c r="AH518" i="18"/>
  <c r="AH517" i="18"/>
  <c r="AH516" i="18"/>
  <c r="AH515" i="18"/>
  <c r="AH514" i="18"/>
  <c r="AH513" i="18"/>
  <c r="AH512" i="18"/>
  <c r="AH511" i="18"/>
  <c r="AH510" i="18"/>
  <c r="AH509" i="18"/>
  <c r="AH508" i="18"/>
  <c r="AH507" i="18"/>
  <c r="AH506" i="18"/>
  <c r="AH505" i="18"/>
  <c r="AH504" i="18"/>
  <c r="AH503" i="18"/>
  <c r="AH502" i="18"/>
  <c r="AH501" i="18"/>
  <c r="AH500" i="18"/>
  <c r="AH499" i="18"/>
  <c r="AH498" i="18"/>
  <c r="AH497" i="18"/>
  <c r="AH496" i="18"/>
  <c r="AH495" i="18"/>
  <c r="AH494" i="18"/>
  <c r="AH493" i="18"/>
  <c r="AH492" i="18"/>
  <c r="AH491" i="18"/>
  <c r="AH490" i="18"/>
  <c r="AH489" i="18"/>
  <c r="AH488" i="18"/>
  <c r="AH487" i="18"/>
  <c r="AH486" i="18"/>
  <c r="AH485" i="18"/>
  <c r="AH484" i="18"/>
  <c r="AH483" i="18"/>
  <c r="AH482" i="18"/>
  <c r="AH481" i="18"/>
  <c r="AH480" i="18"/>
  <c r="AH479" i="18"/>
  <c r="AH478" i="18"/>
  <c r="AH477" i="18"/>
  <c r="AH476" i="18"/>
  <c r="AH475" i="18"/>
  <c r="AH474" i="18"/>
  <c r="AH473" i="18"/>
  <c r="AH472" i="18"/>
  <c r="AH471" i="18"/>
  <c r="AH470" i="18"/>
  <c r="AH469" i="18"/>
  <c r="AH468" i="18"/>
  <c r="AH467" i="18"/>
  <c r="AH466" i="18"/>
  <c r="AH465" i="18"/>
  <c r="AH464" i="18"/>
  <c r="AH463" i="18"/>
  <c r="AH462" i="18"/>
  <c r="AH461" i="18"/>
  <c r="AH460" i="18"/>
  <c r="AH459" i="18"/>
  <c r="AH458" i="18"/>
  <c r="AH457" i="18"/>
  <c r="AH456" i="18"/>
  <c r="AH455" i="18"/>
  <c r="AH454" i="18"/>
  <c r="AH453" i="18"/>
  <c r="AH452" i="18"/>
  <c r="AH451" i="18"/>
  <c r="AH450" i="18"/>
  <c r="AH449" i="18"/>
  <c r="AH448" i="18"/>
  <c r="AH447" i="18"/>
  <c r="AH446" i="18"/>
  <c r="AH445" i="18"/>
  <c r="AH444" i="18"/>
  <c r="AH443" i="18"/>
  <c r="AH442" i="18"/>
  <c r="AH441" i="18"/>
  <c r="AH440" i="18"/>
  <c r="AH439" i="18"/>
  <c r="AH438" i="18"/>
  <c r="AH437" i="18"/>
  <c r="AH436" i="18"/>
  <c r="AH435" i="18"/>
  <c r="AH434" i="18"/>
  <c r="AH433" i="18"/>
  <c r="AH432" i="18"/>
  <c r="AH431" i="18"/>
  <c r="AH430" i="18"/>
  <c r="AH429" i="18"/>
  <c r="AH428" i="18"/>
  <c r="AH427" i="18"/>
  <c r="AH426" i="18"/>
  <c r="AH425" i="18"/>
  <c r="AH424" i="18"/>
  <c r="AH423" i="18"/>
  <c r="AH422" i="18"/>
  <c r="AH421" i="18"/>
  <c r="AH420" i="18"/>
  <c r="AH419" i="18"/>
  <c r="AH418" i="18"/>
  <c r="AH417" i="18"/>
  <c r="AH416" i="18"/>
  <c r="AH415" i="18"/>
  <c r="AH414" i="18"/>
  <c r="AH413" i="18"/>
  <c r="AH412" i="18"/>
  <c r="AH411" i="18"/>
  <c r="AH410" i="18"/>
  <c r="AH409" i="18"/>
  <c r="AH408" i="18"/>
  <c r="AH407" i="18"/>
  <c r="AH406" i="18"/>
  <c r="AH405" i="18"/>
  <c r="AH404" i="18"/>
  <c r="AH403" i="18"/>
  <c r="AH402" i="18"/>
  <c r="AH401" i="18"/>
  <c r="AH400" i="18"/>
  <c r="AH399" i="18"/>
  <c r="AH398" i="18"/>
  <c r="AH397" i="18"/>
  <c r="AH396" i="18"/>
  <c r="AH395" i="18"/>
  <c r="AH394" i="18"/>
  <c r="AH393" i="18"/>
  <c r="AH392" i="18"/>
  <c r="AH391" i="18"/>
  <c r="AH390" i="18"/>
  <c r="AH389" i="18"/>
  <c r="AH388" i="18"/>
  <c r="AH387" i="18"/>
  <c r="AH386" i="18"/>
  <c r="AH385" i="18"/>
  <c r="AH384" i="18"/>
  <c r="AH383" i="18"/>
  <c r="AH382" i="18"/>
  <c r="AH381" i="18"/>
  <c r="AH380" i="18"/>
  <c r="AH379" i="18"/>
  <c r="AH378" i="18"/>
  <c r="AH377" i="18"/>
  <c r="AH376" i="18"/>
  <c r="AH375" i="18"/>
  <c r="AH374" i="18"/>
  <c r="AH373" i="18"/>
  <c r="AH372" i="18"/>
  <c r="AH371" i="18"/>
  <c r="AH370" i="18"/>
  <c r="AH369" i="18"/>
  <c r="AH368" i="18"/>
  <c r="AH367" i="18"/>
  <c r="AH366" i="18"/>
  <c r="AH365" i="18"/>
  <c r="AH364" i="18"/>
  <c r="AH363" i="18"/>
  <c r="AH362" i="18"/>
  <c r="AH361" i="18"/>
  <c r="AH360" i="18"/>
  <c r="AH359" i="18"/>
  <c r="AH358" i="18"/>
  <c r="AH357" i="18"/>
  <c r="AH356" i="18"/>
  <c r="AH355" i="18"/>
  <c r="AH354" i="18"/>
  <c r="AH353" i="18"/>
  <c r="AH352" i="18"/>
  <c r="AH351" i="18"/>
  <c r="AH350" i="18"/>
  <c r="AH349" i="18"/>
  <c r="AH348" i="18"/>
  <c r="AH347" i="18"/>
  <c r="AH346" i="18"/>
  <c r="AH345" i="18"/>
  <c r="AH344" i="18"/>
  <c r="AH343" i="18"/>
  <c r="AH342" i="18"/>
  <c r="AH341" i="18"/>
  <c r="AH340" i="18"/>
  <c r="AH339" i="18"/>
  <c r="AH338" i="18"/>
  <c r="AH337" i="18"/>
  <c r="AH336" i="18"/>
  <c r="AH335" i="18"/>
  <c r="AH334" i="18"/>
  <c r="AH333" i="18"/>
  <c r="AH332" i="18"/>
  <c r="AH331" i="18"/>
  <c r="AH330" i="18"/>
  <c r="AH329" i="18"/>
  <c r="AH328" i="18"/>
  <c r="AH327" i="18"/>
  <c r="AH326" i="18"/>
  <c r="AH325" i="18"/>
  <c r="AH324" i="18"/>
  <c r="AH323" i="18"/>
  <c r="AH322" i="18"/>
  <c r="AH321" i="18"/>
  <c r="AH320" i="18"/>
  <c r="AH319" i="18"/>
  <c r="AH318" i="18"/>
  <c r="AH317" i="18"/>
  <c r="AH316" i="18"/>
  <c r="AH315" i="18"/>
  <c r="AH314" i="18"/>
  <c r="AH313" i="18"/>
  <c r="AH312" i="18"/>
  <c r="AH311" i="18"/>
  <c r="AH310" i="18"/>
  <c r="AH309" i="18"/>
  <c r="AH308" i="18"/>
  <c r="AH307" i="18"/>
  <c r="AH306" i="18"/>
  <c r="AH305" i="18"/>
  <c r="AH304" i="18"/>
  <c r="V304" i="18"/>
  <c r="T304" i="18"/>
  <c r="S304" i="18"/>
  <c r="R304" i="18"/>
  <c r="G304" i="18"/>
  <c r="U304" i="18" s="1"/>
  <c r="F304" i="18"/>
  <c r="D304" i="18"/>
  <c r="B304" i="18"/>
  <c r="AH303" i="18"/>
  <c r="V303" i="18"/>
  <c r="T303" i="18"/>
  <c r="S303" i="18"/>
  <c r="R303" i="18"/>
  <c r="G303" i="18"/>
  <c r="U303" i="18" s="1"/>
  <c r="F303" i="18"/>
  <c r="D303" i="18"/>
  <c r="B303" i="18"/>
  <c r="AH302" i="18"/>
  <c r="V302" i="18"/>
  <c r="T302" i="18"/>
  <c r="S302" i="18"/>
  <c r="R302" i="18"/>
  <c r="G302" i="18"/>
  <c r="U302" i="18" s="1"/>
  <c r="F302" i="18"/>
  <c r="D302" i="18"/>
  <c r="B302" i="18"/>
  <c r="AH301" i="18"/>
  <c r="V301" i="18"/>
  <c r="T301" i="18"/>
  <c r="S301" i="18"/>
  <c r="R301" i="18"/>
  <c r="G301" i="18"/>
  <c r="U301" i="18" s="1"/>
  <c r="F301" i="18"/>
  <c r="D301" i="18"/>
  <c r="B301" i="18"/>
  <c r="AH300" i="18"/>
  <c r="V300" i="18"/>
  <c r="T300" i="18"/>
  <c r="S300" i="18"/>
  <c r="R300" i="18"/>
  <c r="G300" i="18"/>
  <c r="U300" i="18" s="1"/>
  <c r="F300" i="18"/>
  <c r="D300" i="18"/>
  <c r="B300" i="18"/>
  <c r="AH299" i="18"/>
  <c r="V299" i="18"/>
  <c r="T299" i="18"/>
  <c r="S299" i="18"/>
  <c r="R299" i="18"/>
  <c r="G299" i="18"/>
  <c r="U299" i="18" s="1"/>
  <c r="F299" i="18"/>
  <c r="D299" i="18"/>
  <c r="B299" i="18"/>
  <c r="AH298" i="18"/>
  <c r="V298" i="18"/>
  <c r="T298" i="18"/>
  <c r="S298" i="18"/>
  <c r="R298" i="18"/>
  <c r="G298" i="18"/>
  <c r="U298" i="18" s="1"/>
  <c r="F298" i="18"/>
  <c r="D298" i="18"/>
  <c r="B298" i="18"/>
  <c r="AH297" i="18"/>
  <c r="V297" i="18"/>
  <c r="T297" i="18"/>
  <c r="S297" i="18"/>
  <c r="R297" i="18"/>
  <c r="G297" i="18"/>
  <c r="U297" i="18" s="1"/>
  <c r="F297" i="18"/>
  <c r="D297" i="18"/>
  <c r="B297" i="18"/>
  <c r="AH296" i="18"/>
  <c r="V296" i="18"/>
  <c r="T296" i="18"/>
  <c r="S296" i="18"/>
  <c r="R296" i="18"/>
  <c r="G296" i="18"/>
  <c r="U296" i="18" s="1"/>
  <c r="F296" i="18"/>
  <c r="D296" i="18"/>
  <c r="B296" i="18"/>
  <c r="AH295" i="18"/>
  <c r="V295" i="18"/>
  <c r="T295" i="18"/>
  <c r="S295" i="18"/>
  <c r="R295" i="18"/>
  <c r="G295" i="18"/>
  <c r="U295" i="18" s="1"/>
  <c r="F295" i="18"/>
  <c r="D295" i="18"/>
  <c r="B295" i="18"/>
  <c r="AH294" i="18"/>
  <c r="V294" i="18"/>
  <c r="T294" i="18"/>
  <c r="S294" i="18"/>
  <c r="R294" i="18"/>
  <c r="G294" i="18"/>
  <c r="U294" i="18" s="1"/>
  <c r="F294" i="18"/>
  <c r="D294" i="18"/>
  <c r="B294" i="18"/>
  <c r="AH293" i="18"/>
  <c r="V293" i="18"/>
  <c r="T293" i="18"/>
  <c r="S293" i="18"/>
  <c r="R293" i="18"/>
  <c r="G293" i="18"/>
  <c r="U293" i="18" s="1"/>
  <c r="F293" i="18"/>
  <c r="D293" i="18"/>
  <c r="B293" i="18"/>
  <c r="AH292" i="18"/>
  <c r="V292" i="18"/>
  <c r="T292" i="18"/>
  <c r="S292" i="18"/>
  <c r="R292" i="18"/>
  <c r="G292" i="18"/>
  <c r="U292" i="18" s="1"/>
  <c r="F292" i="18"/>
  <c r="D292" i="18"/>
  <c r="B292" i="18"/>
  <c r="AH291" i="18"/>
  <c r="V291" i="18"/>
  <c r="T291" i="18"/>
  <c r="S291" i="18"/>
  <c r="R291" i="18"/>
  <c r="G291" i="18"/>
  <c r="U291" i="18" s="1"/>
  <c r="F291" i="18"/>
  <c r="D291" i="18"/>
  <c r="B291" i="18"/>
  <c r="AH290" i="18"/>
  <c r="V290" i="18"/>
  <c r="T290" i="18"/>
  <c r="S290" i="18"/>
  <c r="R290" i="18"/>
  <c r="G290" i="18"/>
  <c r="U290" i="18" s="1"/>
  <c r="F290" i="18"/>
  <c r="D290" i="18"/>
  <c r="B290" i="18"/>
  <c r="AH289" i="18"/>
  <c r="V289" i="18"/>
  <c r="T289" i="18"/>
  <c r="S289" i="18"/>
  <c r="R289" i="18"/>
  <c r="G289" i="18"/>
  <c r="U289" i="18" s="1"/>
  <c r="F289" i="18"/>
  <c r="D289" i="18"/>
  <c r="B289" i="18"/>
  <c r="AH288" i="18"/>
  <c r="V288" i="18"/>
  <c r="T288" i="18"/>
  <c r="S288" i="18"/>
  <c r="R288" i="18"/>
  <c r="G288" i="18"/>
  <c r="U288" i="18" s="1"/>
  <c r="F288" i="18"/>
  <c r="D288" i="18"/>
  <c r="B288" i="18"/>
  <c r="AH287" i="18"/>
  <c r="V287" i="18"/>
  <c r="T287" i="18"/>
  <c r="S287" i="18"/>
  <c r="R287" i="18"/>
  <c r="G287" i="18"/>
  <c r="U287" i="18" s="1"/>
  <c r="F287" i="18"/>
  <c r="D287" i="18"/>
  <c r="B287" i="18"/>
  <c r="AH286" i="18"/>
  <c r="V286" i="18"/>
  <c r="T286" i="18"/>
  <c r="S286" i="18"/>
  <c r="R286" i="18"/>
  <c r="G286" i="18"/>
  <c r="U286" i="18" s="1"/>
  <c r="F286" i="18"/>
  <c r="D286" i="18"/>
  <c r="B286" i="18"/>
  <c r="AH285" i="18"/>
  <c r="V285" i="18"/>
  <c r="T285" i="18"/>
  <c r="S285" i="18"/>
  <c r="R285" i="18"/>
  <c r="G285" i="18"/>
  <c r="U285" i="18" s="1"/>
  <c r="F285" i="18"/>
  <c r="D285" i="18"/>
  <c r="B285" i="18"/>
  <c r="AH284" i="18"/>
  <c r="V284" i="18"/>
  <c r="T284" i="18"/>
  <c r="S284" i="18"/>
  <c r="R284" i="18"/>
  <c r="G284" i="18"/>
  <c r="U284" i="18" s="1"/>
  <c r="F284" i="18"/>
  <c r="D284" i="18"/>
  <c r="B284" i="18"/>
  <c r="AH283" i="18"/>
  <c r="V283" i="18"/>
  <c r="T283" i="18"/>
  <c r="S283" i="18"/>
  <c r="R283" i="18"/>
  <c r="G283" i="18"/>
  <c r="U283" i="18" s="1"/>
  <c r="F283" i="18"/>
  <c r="D283" i="18"/>
  <c r="B283" i="18"/>
  <c r="AH282" i="18"/>
  <c r="V282" i="18"/>
  <c r="T282" i="18"/>
  <c r="S282" i="18"/>
  <c r="R282" i="18"/>
  <c r="G282" i="18"/>
  <c r="U282" i="18" s="1"/>
  <c r="F282" i="18"/>
  <c r="D282" i="18"/>
  <c r="B282" i="18"/>
  <c r="AH281" i="18"/>
  <c r="V281" i="18"/>
  <c r="T281" i="18"/>
  <c r="S281" i="18"/>
  <c r="R281" i="18"/>
  <c r="G281" i="18"/>
  <c r="U281" i="18" s="1"/>
  <c r="F281" i="18"/>
  <c r="D281" i="18"/>
  <c r="B281" i="18"/>
  <c r="AH280" i="18"/>
  <c r="V280" i="18"/>
  <c r="T280" i="18"/>
  <c r="S280" i="18"/>
  <c r="R280" i="18"/>
  <c r="G280" i="18"/>
  <c r="U280" i="18" s="1"/>
  <c r="F280" i="18"/>
  <c r="D280" i="18"/>
  <c r="B280" i="18"/>
  <c r="AH279" i="18"/>
  <c r="V279" i="18"/>
  <c r="T279" i="18"/>
  <c r="S279" i="18"/>
  <c r="R279" i="18"/>
  <c r="G279" i="18"/>
  <c r="U279" i="18" s="1"/>
  <c r="F279" i="18"/>
  <c r="D279" i="18"/>
  <c r="B279" i="18"/>
  <c r="AH278" i="18"/>
  <c r="V278" i="18"/>
  <c r="T278" i="18"/>
  <c r="S278" i="18"/>
  <c r="R278" i="18"/>
  <c r="G278" i="18"/>
  <c r="U278" i="18" s="1"/>
  <c r="F278" i="18"/>
  <c r="D278" i="18"/>
  <c r="B278" i="18"/>
  <c r="AH277" i="18"/>
  <c r="V277" i="18"/>
  <c r="T277" i="18"/>
  <c r="S277" i="18"/>
  <c r="R277" i="18"/>
  <c r="G277" i="18"/>
  <c r="U277" i="18" s="1"/>
  <c r="F277" i="18"/>
  <c r="D277" i="18"/>
  <c r="B277" i="18"/>
  <c r="AH276" i="18"/>
  <c r="V276" i="18"/>
  <c r="T276" i="18"/>
  <c r="S276" i="18"/>
  <c r="R276" i="18"/>
  <c r="G276" i="18"/>
  <c r="U276" i="18" s="1"/>
  <c r="F276" i="18"/>
  <c r="D276" i="18"/>
  <c r="B276" i="18"/>
  <c r="AH275" i="18"/>
  <c r="V275" i="18"/>
  <c r="T275" i="18"/>
  <c r="S275" i="18"/>
  <c r="R275" i="18"/>
  <c r="G275" i="18"/>
  <c r="U275" i="18" s="1"/>
  <c r="F275" i="18"/>
  <c r="D275" i="18"/>
  <c r="B275" i="18"/>
  <c r="AH274" i="18"/>
  <c r="V274" i="18"/>
  <c r="T274" i="18"/>
  <c r="S274" i="18"/>
  <c r="R274" i="18"/>
  <c r="G274" i="18"/>
  <c r="U274" i="18" s="1"/>
  <c r="F274" i="18"/>
  <c r="D274" i="18"/>
  <c r="B274" i="18"/>
  <c r="AH273" i="18"/>
  <c r="V273" i="18"/>
  <c r="T273" i="18"/>
  <c r="S273" i="18"/>
  <c r="R273" i="18"/>
  <c r="G273" i="18"/>
  <c r="U273" i="18" s="1"/>
  <c r="F273" i="18"/>
  <c r="D273" i="18"/>
  <c r="B273" i="18"/>
  <c r="AH272" i="18"/>
  <c r="V272" i="18"/>
  <c r="T272" i="18"/>
  <c r="S272" i="18"/>
  <c r="R272" i="18"/>
  <c r="G272" i="18"/>
  <c r="U272" i="18" s="1"/>
  <c r="F272" i="18"/>
  <c r="D272" i="18"/>
  <c r="B272" i="18"/>
  <c r="AH271" i="18"/>
  <c r="V271" i="18"/>
  <c r="T271" i="18"/>
  <c r="S271" i="18"/>
  <c r="R271" i="18"/>
  <c r="G271" i="18"/>
  <c r="U271" i="18" s="1"/>
  <c r="F271" i="18"/>
  <c r="D271" i="18"/>
  <c r="B271" i="18"/>
  <c r="AH270" i="18"/>
  <c r="V270" i="18"/>
  <c r="T270" i="18"/>
  <c r="S270" i="18"/>
  <c r="R270" i="18"/>
  <c r="G270" i="18"/>
  <c r="U270" i="18" s="1"/>
  <c r="F270" i="18"/>
  <c r="D270" i="18"/>
  <c r="B270" i="18"/>
  <c r="AH269" i="18"/>
  <c r="V269" i="18"/>
  <c r="T269" i="18"/>
  <c r="S269" i="18"/>
  <c r="R269" i="18"/>
  <c r="G269" i="18"/>
  <c r="U269" i="18" s="1"/>
  <c r="F269" i="18"/>
  <c r="D269" i="18"/>
  <c r="B269" i="18"/>
  <c r="AH268" i="18"/>
  <c r="V268" i="18"/>
  <c r="T268" i="18"/>
  <c r="S268" i="18"/>
  <c r="R268" i="18"/>
  <c r="G268" i="18"/>
  <c r="U268" i="18" s="1"/>
  <c r="F268" i="18"/>
  <c r="D268" i="18"/>
  <c r="B268" i="18"/>
  <c r="AH267" i="18"/>
  <c r="V267" i="18"/>
  <c r="T267" i="18"/>
  <c r="S267" i="18"/>
  <c r="R267" i="18"/>
  <c r="G267" i="18"/>
  <c r="U267" i="18" s="1"/>
  <c r="F267" i="18"/>
  <c r="D267" i="18"/>
  <c r="B267" i="18"/>
  <c r="AH266" i="18"/>
  <c r="V266" i="18"/>
  <c r="T266" i="18"/>
  <c r="S266" i="18"/>
  <c r="R266" i="18"/>
  <c r="G266" i="18"/>
  <c r="U266" i="18" s="1"/>
  <c r="F266" i="18"/>
  <c r="D266" i="18"/>
  <c r="B266" i="18"/>
  <c r="AH265" i="18"/>
  <c r="V265" i="18"/>
  <c r="T265" i="18"/>
  <c r="S265" i="18"/>
  <c r="R265" i="18"/>
  <c r="G265" i="18"/>
  <c r="U265" i="18" s="1"/>
  <c r="F265" i="18"/>
  <c r="D265" i="18"/>
  <c r="B265" i="18"/>
  <c r="AH264" i="18"/>
  <c r="V264" i="18"/>
  <c r="T264" i="18"/>
  <c r="S264" i="18"/>
  <c r="R264" i="18"/>
  <c r="G264" i="18"/>
  <c r="U264" i="18" s="1"/>
  <c r="F264" i="18"/>
  <c r="D264" i="18"/>
  <c r="B264" i="18"/>
  <c r="AH263" i="18"/>
  <c r="V263" i="18"/>
  <c r="T263" i="18"/>
  <c r="S263" i="18"/>
  <c r="R263" i="18"/>
  <c r="G263" i="18"/>
  <c r="U263" i="18" s="1"/>
  <c r="F263" i="18"/>
  <c r="D263" i="18"/>
  <c r="B263" i="18"/>
  <c r="AH262" i="18"/>
  <c r="V262" i="18"/>
  <c r="T262" i="18"/>
  <c r="S262" i="18"/>
  <c r="R262" i="18"/>
  <c r="G262" i="18"/>
  <c r="U262" i="18" s="1"/>
  <c r="F262" i="18"/>
  <c r="D262" i="18"/>
  <c r="B262" i="18"/>
  <c r="AH261" i="18"/>
  <c r="V261" i="18"/>
  <c r="T261" i="18"/>
  <c r="S261" i="18"/>
  <c r="R261" i="18"/>
  <c r="G261" i="18"/>
  <c r="U261" i="18" s="1"/>
  <c r="F261" i="18"/>
  <c r="D261" i="18"/>
  <c r="B261" i="18"/>
  <c r="AH260" i="18"/>
  <c r="V260" i="18"/>
  <c r="T260" i="18"/>
  <c r="S260" i="18"/>
  <c r="R260" i="18"/>
  <c r="G260" i="18"/>
  <c r="U260" i="18" s="1"/>
  <c r="F260" i="18"/>
  <c r="D260" i="18"/>
  <c r="B260" i="18"/>
  <c r="AH259" i="18"/>
  <c r="V259" i="18"/>
  <c r="T259" i="18"/>
  <c r="S259" i="18"/>
  <c r="R259" i="18"/>
  <c r="G259" i="18"/>
  <c r="U259" i="18" s="1"/>
  <c r="F259" i="18"/>
  <c r="D259" i="18"/>
  <c r="B259" i="18"/>
  <c r="AH258" i="18"/>
  <c r="V258" i="18"/>
  <c r="T258" i="18"/>
  <c r="S258" i="18"/>
  <c r="R258" i="18"/>
  <c r="G258" i="18"/>
  <c r="U258" i="18" s="1"/>
  <c r="F258" i="18"/>
  <c r="D258" i="18"/>
  <c r="B258" i="18"/>
  <c r="AH257" i="18"/>
  <c r="V257" i="18"/>
  <c r="T257" i="18"/>
  <c r="S257" i="18"/>
  <c r="R257" i="18"/>
  <c r="G257" i="18"/>
  <c r="U257" i="18" s="1"/>
  <c r="F257" i="18"/>
  <c r="D257" i="18"/>
  <c r="B257" i="18"/>
  <c r="AH256" i="18"/>
  <c r="V256" i="18"/>
  <c r="T256" i="18"/>
  <c r="S256" i="18"/>
  <c r="R256" i="18"/>
  <c r="G256" i="18"/>
  <c r="U256" i="18" s="1"/>
  <c r="F256" i="18"/>
  <c r="D256" i="18"/>
  <c r="B256" i="18"/>
  <c r="AH255" i="18"/>
  <c r="V255" i="18"/>
  <c r="T255" i="18"/>
  <c r="S255" i="18"/>
  <c r="R255" i="18"/>
  <c r="G255" i="18"/>
  <c r="U255" i="18" s="1"/>
  <c r="F255" i="18"/>
  <c r="D255" i="18"/>
  <c r="B255" i="18"/>
  <c r="AH254" i="18"/>
  <c r="V254" i="18"/>
  <c r="T254" i="18"/>
  <c r="S254" i="18"/>
  <c r="R254" i="18"/>
  <c r="G254" i="18"/>
  <c r="U254" i="18" s="1"/>
  <c r="F254" i="18"/>
  <c r="D254" i="18"/>
  <c r="B254" i="18"/>
  <c r="AH253" i="18"/>
  <c r="V253" i="18"/>
  <c r="T253" i="18"/>
  <c r="S253" i="18"/>
  <c r="R253" i="18"/>
  <c r="G253" i="18"/>
  <c r="U253" i="18" s="1"/>
  <c r="F253" i="18"/>
  <c r="D253" i="18"/>
  <c r="B253" i="18"/>
  <c r="AH252" i="18"/>
  <c r="V252" i="18"/>
  <c r="T252" i="18"/>
  <c r="S252" i="18"/>
  <c r="R252" i="18"/>
  <c r="G252" i="18"/>
  <c r="U252" i="18" s="1"/>
  <c r="F252" i="18"/>
  <c r="D252" i="18"/>
  <c r="B252" i="18"/>
  <c r="AH251" i="18"/>
  <c r="V251" i="18"/>
  <c r="T251" i="18"/>
  <c r="S251" i="18"/>
  <c r="R251" i="18"/>
  <c r="G251" i="18"/>
  <c r="U251" i="18" s="1"/>
  <c r="F251" i="18"/>
  <c r="D251" i="18"/>
  <c r="B251" i="18"/>
  <c r="AH250" i="18"/>
  <c r="V250" i="18"/>
  <c r="T250" i="18"/>
  <c r="S250" i="18"/>
  <c r="R250" i="18"/>
  <c r="G250" i="18"/>
  <c r="U250" i="18" s="1"/>
  <c r="F250" i="18"/>
  <c r="D250" i="18"/>
  <c r="B250" i="18"/>
  <c r="AH249" i="18"/>
  <c r="V249" i="18"/>
  <c r="T249" i="18"/>
  <c r="S249" i="18"/>
  <c r="R249" i="18"/>
  <c r="G249" i="18"/>
  <c r="U249" i="18" s="1"/>
  <c r="F249" i="18"/>
  <c r="D249" i="18"/>
  <c r="B249" i="18"/>
  <c r="AH248" i="18"/>
  <c r="V248" i="18"/>
  <c r="T248" i="18"/>
  <c r="S248" i="18"/>
  <c r="R248" i="18"/>
  <c r="G248" i="18"/>
  <c r="U248" i="18" s="1"/>
  <c r="F248" i="18"/>
  <c r="D248" i="18"/>
  <c r="B248" i="18"/>
  <c r="AH247" i="18"/>
  <c r="V247" i="18"/>
  <c r="T247" i="18"/>
  <c r="S247" i="18"/>
  <c r="R247" i="18"/>
  <c r="G247" i="18"/>
  <c r="U247" i="18" s="1"/>
  <c r="F247" i="18"/>
  <c r="D247" i="18"/>
  <c r="B247" i="18"/>
  <c r="AH246" i="18"/>
  <c r="V246" i="18"/>
  <c r="T246" i="18"/>
  <c r="S246" i="18"/>
  <c r="R246" i="18"/>
  <c r="G246" i="18"/>
  <c r="U246" i="18" s="1"/>
  <c r="F246" i="18"/>
  <c r="D246" i="18"/>
  <c r="B246" i="18"/>
  <c r="AH245" i="18"/>
  <c r="V245" i="18"/>
  <c r="T245" i="18"/>
  <c r="S245" i="18"/>
  <c r="R245" i="18"/>
  <c r="G245" i="18"/>
  <c r="U245" i="18" s="1"/>
  <c r="F245" i="18"/>
  <c r="D245" i="18"/>
  <c r="B245" i="18"/>
  <c r="AH244" i="18"/>
  <c r="V244" i="18"/>
  <c r="T244" i="18"/>
  <c r="S244" i="18"/>
  <c r="R244" i="18"/>
  <c r="G244" i="18"/>
  <c r="U244" i="18" s="1"/>
  <c r="F244" i="18"/>
  <c r="D244" i="18"/>
  <c r="B244" i="18"/>
  <c r="AH243" i="18"/>
  <c r="V243" i="18"/>
  <c r="T243" i="18"/>
  <c r="S243" i="18"/>
  <c r="R243" i="18"/>
  <c r="G243" i="18"/>
  <c r="U243" i="18" s="1"/>
  <c r="F243" i="18"/>
  <c r="D243" i="18"/>
  <c r="B243" i="18"/>
  <c r="AH242" i="18"/>
  <c r="V242" i="18"/>
  <c r="T242" i="18"/>
  <c r="S242" i="18"/>
  <c r="R242" i="18"/>
  <c r="G242" i="18"/>
  <c r="U242" i="18" s="1"/>
  <c r="F242" i="18"/>
  <c r="D242" i="18"/>
  <c r="B242" i="18"/>
  <c r="AH241" i="18"/>
  <c r="V241" i="18"/>
  <c r="T241" i="18"/>
  <c r="S241" i="18"/>
  <c r="R241" i="18"/>
  <c r="G241" i="18"/>
  <c r="U241" i="18" s="1"/>
  <c r="F241" i="18"/>
  <c r="D241" i="18"/>
  <c r="B241" i="18"/>
  <c r="AH240" i="18"/>
  <c r="V240" i="18"/>
  <c r="T240" i="18"/>
  <c r="S240" i="18"/>
  <c r="R240" i="18"/>
  <c r="G240" i="18"/>
  <c r="U240" i="18" s="1"/>
  <c r="F240" i="18"/>
  <c r="D240" i="18"/>
  <c r="B240" i="18"/>
  <c r="AH239" i="18"/>
  <c r="V239" i="18"/>
  <c r="T239" i="18"/>
  <c r="S239" i="18"/>
  <c r="R239" i="18"/>
  <c r="G239" i="18"/>
  <c r="U239" i="18" s="1"/>
  <c r="F239" i="18"/>
  <c r="D239" i="18"/>
  <c r="B239" i="18"/>
  <c r="AH238" i="18"/>
  <c r="V238" i="18"/>
  <c r="T238" i="18"/>
  <c r="S238" i="18"/>
  <c r="R238" i="18"/>
  <c r="G238" i="18"/>
  <c r="U238" i="18" s="1"/>
  <c r="F238" i="18"/>
  <c r="D238" i="18"/>
  <c r="B238" i="18"/>
  <c r="AH237" i="18"/>
  <c r="V237" i="18"/>
  <c r="T237" i="18"/>
  <c r="S237" i="18"/>
  <c r="R237" i="18"/>
  <c r="G237" i="18"/>
  <c r="U237" i="18" s="1"/>
  <c r="F237" i="18"/>
  <c r="D237" i="18"/>
  <c r="B237" i="18"/>
  <c r="AH236" i="18"/>
  <c r="V236" i="18"/>
  <c r="T236" i="18"/>
  <c r="S236" i="18"/>
  <c r="R236" i="18"/>
  <c r="G236" i="18"/>
  <c r="U236" i="18" s="1"/>
  <c r="F236" i="18"/>
  <c r="D236" i="18"/>
  <c r="B236" i="18"/>
  <c r="AH235" i="18"/>
  <c r="V235" i="18"/>
  <c r="T235" i="18"/>
  <c r="S235" i="18"/>
  <c r="R235" i="18"/>
  <c r="G235" i="18"/>
  <c r="U235" i="18" s="1"/>
  <c r="F235" i="18"/>
  <c r="D235" i="18"/>
  <c r="B235" i="18"/>
  <c r="AH234" i="18"/>
  <c r="V234" i="18"/>
  <c r="T234" i="18"/>
  <c r="S234" i="18"/>
  <c r="R234" i="18"/>
  <c r="G234" i="18"/>
  <c r="U234" i="18" s="1"/>
  <c r="F234" i="18"/>
  <c r="D234" i="18"/>
  <c r="B234" i="18"/>
  <c r="AH233" i="18"/>
  <c r="V233" i="18"/>
  <c r="T233" i="18"/>
  <c r="S233" i="18"/>
  <c r="R233" i="18"/>
  <c r="G233" i="18"/>
  <c r="U233" i="18" s="1"/>
  <c r="F233" i="18"/>
  <c r="D233" i="18"/>
  <c r="B233" i="18"/>
  <c r="AH232" i="18"/>
  <c r="V232" i="18"/>
  <c r="T232" i="18"/>
  <c r="S232" i="18"/>
  <c r="R232" i="18"/>
  <c r="G232" i="18"/>
  <c r="U232" i="18" s="1"/>
  <c r="F232" i="18"/>
  <c r="D232" i="18"/>
  <c r="B232" i="18"/>
  <c r="AH231" i="18"/>
  <c r="V231" i="18"/>
  <c r="T231" i="18"/>
  <c r="S231" i="18"/>
  <c r="R231" i="18"/>
  <c r="G231" i="18"/>
  <c r="U231" i="18" s="1"/>
  <c r="F231" i="18"/>
  <c r="D231" i="18"/>
  <c r="B231" i="18"/>
  <c r="AH230" i="18"/>
  <c r="V230" i="18"/>
  <c r="T230" i="18"/>
  <c r="S230" i="18"/>
  <c r="R230" i="18"/>
  <c r="G230" i="18"/>
  <c r="U230" i="18" s="1"/>
  <c r="F230" i="18"/>
  <c r="D230" i="18"/>
  <c r="B230" i="18"/>
  <c r="AH229" i="18"/>
  <c r="V229" i="18"/>
  <c r="T229" i="18"/>
  <c r="S229" i="18"/>
  <c r="R229" i="18"/>
  <c r="G229" i="18"/>
  <c r="U229" i="18" s="1"/>
  <c r="F229" i="18"/>
  <c r="D229" i="18"/>
  <c r="B229" i="18"/>
  <c r="AH228" i="18"/>
  <c r="V228" i="18"/>
  <c r="T228" i="18"/>
  <c r="S228" i="18"/>
  <c r="R228" i="18"/>
  <c r="G228" i="18"/>
  <c r="U228" i="18" s="1"/>
  <c r="F228" i="18"/>
  <c r="D228" i="18"/>
  <c r="B228" i="18"/>
  <c r="AH227" i="18"/>
  <c r="V227" i="18"/>
  <c r="T227" i="18"/>
  <c r="S227" i="18"/>
  <c r="R227" i="18"/>
  <c r="G227" i="18"/>
  <c r="U227" i="18" s="1"/>
  <c r="F227" i="18"/>
  <c r="D227" i="18"/>
  <c r="B227" i="18"/>
  <c r="AH226" i="18"/>
  <c r="V226" i="18"/>
  <c r="T226" i="18"/>
  <c r="S226" i="18"/>
  <c r="R226" i="18"/>
  <c r="G226" i="18"/>
  <c r="U226" i="18" s="1"/>
  <c r="F226" i="18"/>
  <c r="D226" i="18"/>
  <c r="B226" i="18"/>
  <c r="AH225" i="18"/>
  <c r="V225" i="18"/>
  <c r="T225" i="18"/>
  <c r="S225" i="18"/>
  <c r="R225" i="18"/>
  <c r="G225" i="18"/>
  <c r="U225" i="18" s="1"/>
  <c r="F225" i="18"/>
  <c r="D225" i="18"/>
  <c r="B225" i="18"/>
  <c r="AH224" i="18"/>
  <c r="V224" i="18"/>
  <c r="T224" i="18"/>
  <c r="S224" i="18"/>
  <c r="R224" i="18"/>
  <c r="G224" i="18"/>
  <c r="U224" i="18" s="1"/>
  <c r="F224" i="18"/>
  <c r="D224" i="18"/>
  <c r="B224" i="18"/>
  <c r="AH223" i="18"/>
  <c r="V223" i="18"/>
  <c r="T223" i="18"/>
  <c r="S223" i="18"/>
  <c r="R223" i="18"/>
  <c r="G223" i="18"/>
  <c r="U223" i="18" s="1"/>
  <c r="F223" i="18"/>
  <c r="D223" i="18"/>
  <c r="B223" i="18"/>
  <c r="AH222" i="18"/>
  <c r="V222" i="18"/>
  <c r="T222" i="18"/>
  <c r="S222" i="18"/>
  <c r="R222" i="18"/>
  <c r="G222" i="18"/>
  <c r="U222" i="18" s="1"/>
  <c r="F222" i="18"/>
  <c r="D222" i="18"/>
  <c r="B222" i="18"/>
  <c r="AH221" i="18"/>
  <c r="V221" i="18"/>
  <c r="T221" i="18"/>
  <c r="S221" i="18"/>
  <c r="R221" i="18"/>
  <c r="G221" i="18"/>
  <c r="U221" i="18" s="1"/>
  <c r="F221" i="18"/>
  <c r="D221" i="18"/>
  <c r="B221" i="18"/>
  <c r="AH220" i="18"/>
  <c r="V220" i="18"/>
  <c r="T220" i="18"/>
  <c r="S220" i="18"/>
  <c r="R220" i="18"/>
  <c r="G220" i="18"/>
  <c r="U220" i="18" s="1"/>
  <c r="F220" i="18"/>
  <c r="D220" i="18"/>
  <c r="B220" i="18"/>
  <c r="AH219" i="18"/>
  <c r="V219" i="18"/>
  <c r="T219" i="18"/>
  <c r="S219" i="18"/>
  <c r="R219" i="18"/>
  <c r="G219" i="18"/>
  <c r="U219" i="18" s="1"/>
  <c r="F219" i="18"/>
  <c r="D219" i="18"/>
  <c r="B219" i="18"/>
  <c r="AH218" i="18"/>
  <c r="V218" i="18"/>
  <c r="T218" i="18"/>
  <c r="S218" i="18"/>
  <c r="R218" i="18"/>
  <c r="G218" i="18"/>
  <c r="U218" i="18" s="1"/>
  <c r="F218" i="18"/>
  <c r="D218" i="18"/>
  <c r="B218" i="18"/>
  <c r="AH217" i="18"/>
  <c r="V217" i="18"/>
  <c r="T217" i="18"/>
  <c r="S217" i="18"/>
  <c r="R217" i="18"/>
  <c r="G217" i="18"/>
  <c r="U217" i="18" s="1"/>
  <c r="F217" i="18"/>
  <c r="D217" i="18"/>
  <c r="B217" i="18"/>
  <c r="AH216" i="18"/>
  <c r="V216" i="18"/>
  <c r="T216" i="18"/>
  <c r="S216" i="18"/>
  <c r="R216" i="18"/>
  <c r="G216" i="18"/>
  <c r="U216" i="18" s="1"/>
  <c r="F216" i="18"/>
  <c r="D216" i="18"/>
  <c r="B216" i="18"/>
  <c r="AH215" i="18"/>
  <c r="V215" i="18"/>
  <c r="T215" i="18"/>
  <c r="S215" i="18"/>
  <c r="R215" i="18"/>
  <c r="G215" i="18"/>
  <c r="U215" i="18" s="1"/>
  <c r="F215" i="18"/>
  <c r="D215" i="18"/>
  <c r="B215" i="18"/>
  <c r="AH214" i="18"/>
  <c r="V214" i="18"/>
  <c r="T214" i="18"/>
  <c r="S214" i="18"/>
  <c r="R214" i="18"/>
  <c r="G214" i="18"/>
  <c r="U214" i="18" s="1"/>
  <c r="F214" i="18"/>
  <c r="D214" i="18"/>
  <c r="B214" i="18"/>
  <c r="AH213" i="18"/>
  <c r="V213" i="18"/>
  <c r="T213" i="18"/>
  <c r="S213" i="18"/>
  <c r="R213" i="18"/>
  <c r="G213" i="18"/>
  <c r="U213" i="18" s="1"/>
  <c r="F213" i="18"/>
  <c r="D213" i="18"/>
  <c r="B213" i="18"/>
  <c r="AH212" i="18"/>
  <c r="V212" i="18"/>
  <c r="T212" i="18"/>
  <c r="S212" i="18"/>
  <c r="R212" i="18"/>
  <c r="G212" i="18"/>
  <c r="U212" i="18" s="1"/>
  <c r="F212" i="18"/>
  <c r="D212" i="18"/>
  <c r="B212" i="18"/>
  <c r="AH211" i="18"/>
  <c r="V211" i="18"/>
  <c r="T211" i="18"/>
  <c r="S211" i="18"/>
  <c r="R211" i="18"/>
  <c r="G211" i="18"/>
  <c r="U211" i="18" s="1"/>
  <c r="F211" i="18"/>
  <c r="D211" i="18"/>
  <c r="B211" i="18"/>
  <c r="AH210" i="18"/>
  <c r="V210" i="18"/>
  <c r="T210" i="18"/>
  <c r="S210" i="18"/>
  <c r="R210" i="18"/>
  <c r="G210" i="18"/>
  <c r="U210" i="18" s="1"/>
  <c r="F210" i="18"/>
  <c r="D210" i="18"/>
  <c r="B210" i="18"/>
  <c r="AH209" i="18"/>
  <c r="V209" i="18"/>
  <c r="T209" i="18"/>
  <c r="S209" i="18"/>
  <c r="R209" i="18"/>
  <c r="G209" i="18"/>
  <c r="U209" i="18" s="1"/>
  <c r="F209" i="18"/>
  <c r="D209" i="18"/>
  <c r="B209" i="18"/>
  <c r="AH208" i="18"/>
  <c r="V208" i="18"/>
  <c r="T208" i="18"/>
  <c r="S208" i="18"/>
  <c r="R208" i="18"/>
  <c r="G208" i="18"/>
  <c r="U208" i="18" s="1"/>
  <c r="F208" i="18"/>
  <c r="D208" i="18"/>
  <c r="B208" i="18"/>
  <c r="AH207" i="18"/>
  <c r="V207" i="18"/>
  <c r="T207" i="18"/>
  <c r="S207" i="18"/>
  <c r="R207" i="18"/>
  <c r="G207" i="18"/>
  <c r="U207" i="18" s="1"/>
  <c r="F207" i="18"/>
  <c r="D207" i="18"/>
  <c r="B207" i="18"/>
  <c r="AH206" i="18"/>
  <c r="V206" i="18"/>
  <c r="T206" i="18"/>
  <c r="S206" i="18"/>
  <c r="R206" i="18"/>
  <c r="G206" i="18"/>
  <c r="U206" i="18" s="1"/>
  <c r="F206" i="18"/>
  <c r="D206" i="18"/>
  <c r="B206" i="18"/>
  <c r="AH205" i="18"/>
  <c r="V205" i="18"/>
  <c r="T205" i="18"/>
  <c r="S205" i="18"/>
  <c r="R205" i="18"/>
  <c r="G205" i="18"/>
  <c r="U205" i="18" s="1"/>
  <c r="F205" i="18"/>
  <c r="D205" i="18"/>
  <c r="B205" i="18"/>
  <c r="AH204" i="18"/>
  <c r="V204" i="18"/>
  <c r="T204" i="18"/>
  <c r="S204" i="18"/>
  <c r="R204" i="18"/>
  <c r="G204" i="18"/>
  <c r="U204" i="18" s="1"/>
  <c r="F204" i="18"/>
  <c r="D204" i="18"/>
  <c r="B204" i="18"/>
  <c r="AH203" i="18"/>
  <c r="V203" i="18"/>
  <c r="T203" i="18"/>
  <c r="S203" i="18"/>
  <c r="R203" i="18"/>
  <c r="G203" i="18"/>
  <c r="U203" i="18" s="1"/>
  <c r="F203" i="18"/>
  <c r="D203" i="18"/>
  <c r="B203" i="18"/>
  <c r="AH202" i="18"/>
  <c r="V202" i="18"/>
  <c r="T202" i="18"/>
  <c r="S202" i="18"/>
  <c r="R202" i="18"/>
  <c r="G202" i="18"/>
  <c r="U202" i="18" s="1"/>
  <c r="F202" i="18"/>
  <c r="D202" i="18"/>
  <c r="B202" i="18"/>
  <c r="AH201" i="18"/>
  <c r="V201" i="18"/>
  <c r="T201" i="18"/>
  <c r="S201" i="18"/>
  <c r="R201" i="18"/>
  <c r="G201" i="18"/>
  <c r="U201" i="18" s="1"/>
  <c r="F201" i="18"/>
  <c r="D201" i="18"/>
  <c r="B201" i="18"/>
  <c r="AH200" i="18"/>
  <c r="V200" i="18"/>
  <c r="T200" i="18"/>
  <c r="S200" i="18"/>
  <c r="R200" i="18"/>
  <c r="G200" i="18"/>
  <c r="U200" i="18" s="1"/>
  <c r="F200" i="18"/>
  <c r="D200" i="18"/>
  <c r="B200" i="18"/>
  <c r="AH199" i="18"/>
  <c r="V199" i="18"/>
  <c r="T199" i="18"/>
  <c r="S199" i="18"/>
  <c r="R199" i="18"/>
  <c r="G199" i="18"/>
  <c r="U199" i="18" s="1"/>
  <c r="F199" i="18"/>
  <c r="D199" i="18"/>
  <c r="B199" i="18"/>
  <c r="AH198" i="18"/>
  <c r="V198" i="18"/>
  <c r="T198" i="18"/>
  <c r="S198" i="18"/>
  <c r="R198" i="18"/>
  <c r="G198" i="18"/>
  <c r="U198" i="18" s="1"/>
  <c r="F198" i="18"/>
  <c r="D198" i="18"/>
  <c r="B198" i="18"/>
  <c r="AH197" i="18"/>
  <c r="V197" i="18"/>
  <c r="T197" i="18"/>
  <c r="S197" i="18"/>
  <c r="R197" i="18"/>
  <c r="G197" i="18"/>
  <c r="U197" i="18" s="1"/>
  <c r="F197" i="18"/>
  <c r="D197" i="18"/>
  <c r="B197" i="18"/>
  <c r="AH196" i="18"/>
  <c r="V196" i="18"/>
  <c r="T196" i="18"/>
  <c r="S196" i="18"/>
  <c r="R196" i="18"/>
  <c r="G196" i="18"/>
  <c r="U196" i="18" s="1"/>
  <c r="F196" i="18"/>
  <c r="D196" i="18"/>
  <c r="B196" i="18"/>
  <c r="AH195" i="18"/>
  <c r="V195" i="18"/>
  <c r="T195" i="18"/>
  <c r="S195" i="18"/>
  <c r="R195" i="18"/>
  <c r="G195" i="18"/>
  <c r="U195" i="18" s="1"/>
  <c r="F195" i="18"/>
  <c r="D195" i="18"/>
  <c r="B195" i="18"/>
  <c r="AH194" i="18"/>
  <c r="V194" i="18"/>
  <c r="T194" i="18"/>
  <c r="S194" i="18"/>
  <c r="R194" i="18"/>
  <c r="G194" i="18"/>
  <c r="U194" i="18" s="1"/>
  <c r="F194" i="18"/>
  <c r="D194" i="18"/>
  <c r="B194" i="18"/>
  <c r="AH193" i="18"/>
  <c r="V193" i="18"/>
  <c r="T193" i="18"/>
  <c r="S193" i="18"/>
  <c r="R193" i="18"/>
  <c r="G193" i="18"/>
  <c r="U193" i="18" s="1"/>
  <c r="F193" i="18"/>
  <c r="D193" i="18"/>
  <c r="B193" i="18"/>
  <c r="AH192" i="18"/>
  <c r="V192" i="18"/>
  <c r="T192" i="18"/>
  <c r="S192" i="18"/>
  <c r="R192" i="18"/>
  <c r="G192" i="18"/>
  <c r="U192" i="18" s="1"/>
  <c r="F192" i="18"/>
  <c r="D192" i="18"/>
  <c r="B192" i="18"/>
  <c r="AH191" i="18"/>
  <c r="V191" i="18"/>
  <c r="T191" i="18"/>
  <c r="S191" i="18"/>
  <c r="R191" i="18"/>
  <c r="G191" i="18"/>
  <c r="U191" i="18" s="1"/>
  <c r="F191" i="18"/>
  <c r="D191" i="18"/>
  <c r="B191" i="18"/>
  <c r="AH190" i="18"/>
  <c r="V190" i="18"/>
  <c r="T190" i="18"/>
  <c r="S190" i="18"/>
  <c r="R190" i="18"/>
  <c r="G190" i="18"/>
  <c r="U190" i="18" s="1"/>
  <c r="F190" i="18"/>
  <c r="D190" i="18"/>
  <c r="B190" i="18"/>
  <c r="AH189" i="18"/>
  <c r="V189" i="18"/>
  <c r="T189" i="18"/>
  <c r="S189" i="18"/>
  <c r="R189" i="18"/>
  <c r="G189" i="18"/>
  <c r="U189" i="18" s="1"/>
  <c r="F189" i="18"/>
  <c r="D189" i="18"/>
  <c r="B189" i="18"/>
  <c r="AH188" i="18"/>
  <c r="V188" i="18"/>
  <c r="T188" i="18"/>
  <c r="S188" i="18"/>
  <c r="R188" i="18"/>
  <c r="G188" i="18"/>
  <c r="U188" i="18" s="1"/>
  <c r="F188" i="18"/>
  <c r="D188" i="18"/>
  <c r="B188" i="18"/>
  <c r="AH187" i="18"/>
  <c r="V187" i="18"/>
  <c r="T187" i="18"/>
  <c r="S187" i="18"/>
  <c r="R187" i="18"/>
  <c r="G187" i="18"/>
  <c r="U187" i="18" s="1"/>
  <c r="F187" i="18"/>
  <c r="D187" i="18"/>
  <c r="B187" i="18"/>
  <c r="AH186" i="18"/>
  <c r="V186" i="18"/>
  <c r="T186" i="18"/>
  <c r="S186" i="18"/>
  <c r="R186" i="18"/>
  <c r="G186" i="18"/>
  <c r="U186" i="18" s="1"/>
  <c r="F186" i="18"/>
  <c r="D186" i="18"/>
  <c r="B186" i="18"/>
  <c r="AH185" i="18"/>
  <c r="V185" i="18"/>
  <c r="T185" i="18"/>
  <c r="S185" i="18"/>
  <c r="R185" i="18"/>
  <c r="G185" i="18"/>
  <c r="U185" i="18" s="1"/>
  <c r="F185" i="18"/>
  <c r="D185" i="18"/>
  <c r="B185" i="18"/>
  <c r="AH184" i="18"/>
  <c r="V184" i="18"/>
  <c r="T184" i="18"/>
  <c r="S184" i="18"/>
  <c r="R184" i="18"/>
  <c r="G184" i="18"/>
  <c r="U184" i="18" s="1"/>
  <c r="F184" i="18"/>
  <c r="D184" i="18"/>
  <c r="B184" i="18"/>
  <c r="AH183" i="18"/>
  <c r="V183" i="18"/>
  <c r="T183" i="18"/>
  <c r="S183" i="18"/>
  <c r="R183" i="18"/>
  <c r="G183" i="18"/>
  <c r="U183" i="18" s="1"/>
  <c r="F183" i="18"/>
  <c r="D183" i="18"/>
  <c r="B183" i="18"/>
  <c r="AH182" i="18"/>
  <c r="V182" i="18"/>
  <c r="T182" i="18"/>
  <c r="S182" i="18"/>
  <c r="R182" i="18"/>
  <c r="G182" i="18"/>
  <c r="U182" i="18" s="1"/>
  <c r="F182" i="18"/>
  <c r="D182" i="18"/>
  <c r="B182" i="18"/>
  <c r="AH181" i="18"/>
  <c r="V181" i="18"/>
  <c r="T181" i="18"/>
  <c r="S181" i="18"/>
  <c r="R181" i="18"/>
  <c r="G181" i="18"/>
  <c r="U181" i="18" s="1"/>
  <c r="F181" i="18"/>
  <c r="D181" i="18"/>
  <c r="B181" i="18"/>
  <c r="AH180" i="18"/>
  <c r="V180" i="18"/>
  <c r="T180" i="18"/>
  <c r="S180" i="18"/>
  <c r="R180" i="18"/>
  <c r="G180" i="18"/>
  <c r="U180" i="18" s="1"/>
  <c r="F180" i="18"/>
  <c r="D180" i="18"/>
  <c r="B180" i="18"/>
  <c r="AH179" i="18"/>
  <c r="V179" i="18"/>
  <c r="T179" i="18"/>
  <c r="S179" i="18"/>
  <c r="R179" i="18"/>
  <c r="G179" i="18"/>
  <c r="U179" i="18" s="1"/>
  <c r="F179" i="18"/>
  <c r="D179" i="18"/>
  <c r="B179" i="18"/>
  <c r="AH178" i="18"/>
  <c r="V178" i="18"/>
  <c r="T178" i="18"/>
  <c r="S178" i="18"/>
  <c r="R178" i="18"/>
  <c r="G178" i="18"/>
  <c r="U178" i="18" s="1"/>
  <c r="F178" i="18"/>
  <c r="D178" i="18"/>
  <c r="B178" i="18"/>
  <c r="AH177" i="18"/>
  <c r="V177" i="18"/>
  <c r="T177" i="18"/>
  <c r="S177" i="18"/>
  <c r="R177" i="18"/>
  <c r="G177" i="18"/>
  <c r="U177" i="18" s="1"/>
  <c r="F177" i="18"/>
  <c r="D177" i="18"/>
  <c r="B177" i="18"/>
  <c r="AH176" i="18"/>
  <c r="V176" i="18"/>
  <c r="T176" i="18"/>
  <c r="S176" i="18"/>
  <c r="R176" i="18"/>
  <c r="G176" i="18"/>
  <c r="U176" i="18" s="1"/>
  <c r="F176" i="18"/>
  <c r="D176" i="18"/>
  <c r="B176" i="18"/>
  <c r="AH175" i="18"/>
  <c r="V175" i="18"/>
  <c r="T175" i="18"/>
  <c r="S175" i="18"/>
  <c r="R175" i="18"/>
  <c r="G175" i="18"/>
  <c r="U175" i="18" s="1"/>
  <c r="F175" i="18"/>
  <c r="D175" i="18"/>
  <c r="B175" i="18"/>
  <c r="AH174" i="18"/>
  <c r="V174" i="18"/>
  <c r="T174" i="18"/>
  <c r="S174" i="18"/>
  <c r="R174" i="18"/>
  <c r="G174" i="18"/>
  <c r="U174" i="18" s="1"/>
  <c r="F174" i="18"/>
  <c r="D174" i="18"/>
  <c r="B174" i="18"/>
  <c r="AH173" i="18"/>
  <c r="V173" i="18"/>
  <c r="T173" i="18"/>
  <c r="S173" i="18"/>
  <c r="R173" i="18"/>
  <c r="G173" i="18"/>
  <c r="U173" i="18" s="1"/>
  <c r="F173" i="18"/>
  <c r="D173" i="18"/>
  <c r="B173" i="18"/>
  <c r="AH172" i="18"/>
  <c r="V172" i="18"/>
  <c r="T172" i="18"/>
  <c r="S172" i="18"/>
  <c r="R172" i="18"/>
  <c r="G172" i="18"/>
  <c r="U172" i="18" s="1"/>
  <c r="F172" i="18"/>
  <c r="D172" i="18"/>
  <c r="B172" i="18"/>
  <c r="AH171" i="18"/>
  <c r="V171" i="18"/>
  <c r="T171" i="18"/>
  <c r="S171" i="18"/>
  <c r="R171" i="18"/>
  <c r="G171" i="18"/>
  <c r="U171" i="18" s="1"/>
  <c r="F171" i="18"/>
  <c r="D171" i="18"/>
  <c r="B171" i="18"/>
  <c r="AH170" i="18"/>
  <c r="V170" i="18"/>
  <c r="T170" i="18"/>
  <c r="S170" i="18"/>
  <c r="R170" i="18"/>
  <c r="G170" i="18"/>
  <c r="U170" i="18" s="1"/>
  <c r="F170" i="18"/>
  <c r="D170" i="18"/>
  <c r="B170" i="18"/>
  <c r="AH169" i="18"/>
  <c r="V169" i="18"/>
  <c r="T169" i="18"/>
  <c r="S169" i="18"/>
  <c r="R169" i="18"/>
  <c r="G169" i="18"/>
  <c r="U169" i="18" s="1"/>
  <c r="F169" i="18"/>
  <c r="D169" i="18"/>
  <c r="B169" i="18"/>
  <c r="AH168" i="18"/>
  <c r="V168" i="18"/>
  <c r="T168" i="18"/>
  <c r="S168" i="18"/>
  <c r="R168" i="18"/>
  <c r="G168" i="18"/>
  <c r="U168" i="18" s="1"/>
  <c r="F168" i="18"/>
  <c r="D168" i="18"/>
  <c r="B168" i="18"/>
  <c r="AH167" i="18"/>
  <c r="V167" i="18"/>
  <c r="T167" i="18"/>
  <c r="S167" i="18"/>
  <c r="R167" i="18"/>
  <c r="G167" i="18"/>
  <c r="U167" i="18" s="1"/>
  <c r="F167" i="18"/>
  <c r="D167" i="18"/>
  <c r="B167" i="18"/>
  <c r="AH166" i="18"/>
  <c r="V166" i="18"/>
  <c r="T166" i="18"/>
  <c r="S166" i="18"/>
  <c r="R166" i="18"/>
  <c r="G166" i="18"/>
  <c r="U166" i="18" s="1"/>
  <c r="F166" i="18"/>
  <c r="D166" i="18"/>
  <c r="B166" i="18"/>
  <c r="AH165" i="18"/>
  <c r="V165" i="18"/>
  <c r="T165" i="18"/>
  <c r="S165" i="18"/>
  <c r="R165" i="18"/>
  <c r="G165" i="18"/>
  <c r="U165" i="18" s="1"/>
  <c r="F165" i="18"/>
  <c r="D165" i="18"/>
  <c r="B165" i="18"/>
  <c r="AH164" i="18"/>
  <c r="V164" i="18"/>
  <c r="T164" i="18"/>
  <c r="S164" i="18"/>
  <c r="R164" i="18"/>
  <c r="G164" i="18"/>
  <c r="U164" i="18" s="1"/>
  <c r="F164" i="18"/>
  <c r="D164" i="18"/>
  <c r="B164" i="18"/>
  <c r="AH163" i="18"/>
  <c r="V163" i="18"/>
  <c r="T163" i="18"/>
  <c r="S163" i="18"/>
  <c r="R163" i="18"/>
  <c r="G163" i="18"/>
  <c r="U163" i="18" s="1"/>
  <c r="F163" i="18"/>
  <c r="D163" i="18"/>
  <c r="B163" i="18"/>
  <c r="AH162" i="18"/>
  <c r="V162" i="18"/>
  <c r="T162" i="18"/>
  <c r="S162" i="18"/>
  <c r="R162" i="18"/>
  <c r="G162" i="18"/>
  <c r="U162" i="18" s="1"/>
  <c r="F162" i="18"/>
  <c r="D162" i="18"/>
  <c r="B162" i="18"/>
  <c r="AH161" i="18"/>
  <c r="V161" i="18"/>
  <c r="T161" i="18"/>
  <c r="S161" i="18"/>
  <c r="R161" i="18"/>
  <c r="G161" i="18"/>
  <c r="U161" i="18" s="1"/>
  <c r="F161" i="18"/>
  <c r="D161" i="18"/>
  <c r="B161" i="18"/>
  <c r="AH160" i="18"/>
  <c r="V160" i="18"/>
  <c r="T160" i="18"/>
  <c r="S160" i="18"/>
  <c r="R160" i="18"/>
  <c r="G160" i="18"/>
  <c r="U160" i="18" s="1"/>
  <c r="F160" i="18"/>
  <c r="D160" i="18"/>
  <c r="B160" i="18"/>
  <c r="AH159" i="18"/>
  <c r="V159" i="18"/>
  <c r="T159" i="18"/>
  <c r="S159" i="18"/>
  <c r="R159" i="18"/>
  <c r="G159" i="18"/>
  <c r="U159" i="18" s="1"/>
  <c r="F159" i="18"/>
  <c r="D159" i="18"/>
  <c r="B159" i="18"/>
  <c r="AH158" i="18"/>
  <c r="V158" i="18"/>
  <c r="T158" i="18"/>
  <c r="S158" i="18"/>
  <c r="R158" i="18"/>
  <c r="G158" i="18"/>
  <c r="U158" i="18" s="1"/>
  <c r="F158" i="18"/>
  <c r="D158" i="18"/>
  <c r="B158" i="18"/>
  <c r="AH157" i="18"/>
  <c r="V157" i="18"/>
  <c r="T157" i="18"/>
  <c r="S157" i="18"/>
  <c r="R157" i="18"/>
  <c r="G157" i="18"/>
  <c r="U157" i="18" s="1"/>
  <c r="F157" i="18"/>
  <c r="D157" i="18"/>
  <c r="B157" i="18"/>
  <c r="AH156" i="18"/>
  <c r="V156" i="18"/>
  <c r="T156" i="18"/>
  <c r="S156" i="18"/>
  <c r="R156" i="18"/>
  <c r="G156" i="18"/>
  <c r="U156" i="18" s="1"/>
  <c r="F156" i="18"/>
  <c r="D156" i="18"/>
  <c r="B156" i="18"/>
  <c r="AH155" i="18"/>
  <c r="V155" i="18"/>
  <c r="T155" i="18"/>
  <c r="S155" i="18"/>
  <c r="R155" i="18"/>
  <c r="G155" i="18"/>
  <c r="U155" i="18" s="1"/>
  <c r="F155" i="18"/>
  <c r="D155" i="18"/>
  <c r="B155" i="18"/>
  <c r="AH154" i="18"/>
  <c r="V154" i="18"/>
  <c r="T154" i="18"/>
  <c r="S154" i="18"/>
  <c r="R154" i="18"/>
  <c r="G154" i="18"/>
  <c r="U154" i="18" s="1"/>
  <c r="F154" i="18"/>
  <c r="D154" i="18"/>
  <c r="B154" i="18"/>
  <c r="AH153" i="18"/>
  <c r="V153" i="18"/>
  <c r="T153" i="18"/>
  <c r="S153" i="18"/>
  <c r="R153" i="18"/>
  <c r="G153" i="18"/>
  <c r="U153" i="18" s="1"/>
  <c r="F153" i="18"/>
  <c r="D153" i="18"/>
  <c r="B153" i="18"/>
  <c r="AH152" i="18"/>
  <c r="V152" i="18"/>
  <c r="T152" i="18"/>
  <c r="S152" i="18"/>
  <c r="R152" i="18"/>
  <c r="G152" i="18"/>
  <c r="U152" i="18" s="1"/>
  <c r="F152" i="18"/>
  <c r="D152" i="18"/>
  <c r="B152" i="18"/>
  <c r="AH151" i="18"/>
  <c r="V151" i="18"/>
  <c r="T151" i="18"/>
  <c r="S151" i="18"/>
  <c r="R151" i="18"/>
  <c r="G151" i="18"/>
  <c r="U151" i="18" s="1"/>
  <c r="F151" i="18"/>
  <c r="D151" i="18"/>
  <c r="B151" i="18"/>
  <c r="AH150" i="18"/>
  <c r="V150" i="18"/>
  <c r="T150" i="18"/>
  <c r="S150" i="18"/>
  <c r="R150" i="18"/>
  <c r="G150" i="18"/>
  <c r="U150" i="18" s="1"/>
  <c r="F150" i="18"/>
  <c r="D150" i="18"/>
  <c r="B150" i="18"/>
  <c r="AH149" i="18"/>
  <c r="V149" i="18"/>
  <c r="T149" i="18"/>
  <c r="S149" i="18"/>
  <c r="R149" i="18"/>
  <c r="G149" i="18"/>
  <c r="U149" i="18" s="1"/>
  <c r="F149" i="18"/>
  <c r="D149" i="18"/>
  <c r="B149" i="18"/>
  <c r="AH148" i="18"/>
  <c r="V148" i="18"/>
  <c r="T148" i="18"/>
  <c r="S148" i="18"/>
  <c r="R148" i="18"/>
  <c r="G148" i="18"/>
  <c r="U148" i="18" s="1"/>
  <c r="F148" i="18"/>
  <c r="D148" i="18"/>
  <c r="B148" i="18"/>
  <c r="AH147" i="18"/>
  <c r="V147" i="18"/>
  <c r="T147" i="18"/>
  <c r="S147" i="18"/>
  <c r="R147" i="18"/>
  <c r="G147" i="18"/>
  <c r="U147" i="18" s="1"/>
  <c r="F147" i="18"/>
  <c r="D147" i="18"/>
  <c r="B147" i="18"/>
  <c r="AH146" i="18"/>
  <c r="V146" i="18"/>
  <c r="T146" i="18"/>
  <c r="S146" i="18"/>
  <c r="R146" i="18"/>
  <c r="G146" i="18"/>
  <c r="U146" i="18" s="1"/>
  <c r="F146" i="18"/>
  <c r="D146" i="18"/>
  <c r="B146" i="18"/>
  <c r="AH145" i="18"/>
  <c r="V145" i="18"/>
  <c r="T145" i="18"/>
  <c r="S145" i="18"/>
  <c r="R145" i="18"/>
  <c r="G145" i="18"/>
  <c r="U145" i="18" s="1"/>
  <c r="F145" i="18"/>
  <c r="D145" i="18"/>
  <c r="B145" i="18"/>
  <c r="AH144" i="18"/>
  <c r="V144" i="18"/>
  <c r="T144" i="18"/>
  <c r="S144" i="18"/>
  <c r="R144" i="18"/>
  <c r="G144" i="18"/>
  <c r="U144" i="18" s="1"/>
  <c r="F144" i="18"/>
  <c r="D144" i="18"/>
  <c r="B144" i="18"/>
  <c r="AH143" i="18"/>
  <c r="V143" i="18"/>
  <c r="T143" i="18"/>
  <c r="S143" i="18"/>
  <c r="R143" i="18"/>
  <c r="G143" i="18"/>
  <c r="U143" i="18" s="1"/>
  <c r="F143" i="18"/>
  <c r="D143" i="18"/>
  <c r="B143" i="18"/>
  <c r="AH142" i="18"/>
  <c r="V142" i="18"/>
  <c r="T142" i="18"/>
  <c r="S142" i="18"/>
  <c r="R142" i="18"/>
  <c r="G142" i="18"/>
  <c r="U142" i="18" s="1"/>
  <c r="F142" i="18"/>
  <c r="D142" i="18"/>
  <c r="B142" i="18"/>
  <c r="AH141" i="18"/>
  <c r="V141" i="18"/>
  <c r="T141" i="18"/>
  <c r="S141" i="18"/>
  <c r="R141" i="18"/>
  <c r="G141" i="18"/>
  <c r="U141" i="18" s="1"/>
  <c r="F141" i="18"/>
  <c r="D141" i="18"/>
  <c r="B141" i="18"/>
  <c r="AH140" i="18"/>
  <c r="V140" i="18"/>
  <c r="T140" i="18"/>
  <c r="S140" i="18"/>
  <c r="R140" i="18"/>
  <c r="G140" i="18"/>
  <c r="U140" i="18" s="1"/>
  <c r="F140" i="18"/>
  <c r="D140" i="18"/>
  <c r="B140" i="18"/>
  <c r="AH139" i="18"/>
  <c r="V139" i="18"/>
  <c r="T139" i="18"/>
  <c r="S139" i="18"/>
  <c r="R139" i="18"/>
  <c r="G139" i="18"/>
  <c r="U139" i="18" s="1"/>
  <c r="F139" i="18"/>
  <c r="D139" i="18"/>
  <c r="B139" i="18"/>
  <c r="AH138" i="18"/>
  <c r="V138" i="18"/>
  <c r="T138" i="18"/>
  <c r="S138" i="18"/>
  <c r="R138" i="18"/>
  <c r="G138" i="18"/>
  <c r="U138" i="18" s="1"/>
  <c r="F138" i="18"/>
  <c r="D138" i="18"/>
  <c r="B138" i="18"/>
  <c r="AH137" i="18"/>
  <c r="V137" i="18"/>
  <c r="T137" i="18"/>
  <c r="S137" i="18"/>
  <c r="R137" i="18"/>
  <c r="G137" i="18"/>
  <c r="U137" i="18" s="1"/>
  <c r="F137" i="18"/>
  <c r="D137" i="18"/>
  <c r="B137" i="18"/>
  <c r="AH136" i="18"/>
  <c r="V136" i="18"/>
  <c r="T136" i="18"/>
  <c r="S136" i="18"/>
  <c r="R136" i="18"/>
  <c r="G136" i="18"/>
  <c r="U136" i="18" s="1"/>
  <c r="F136" i="18"/>
  <c r="D136" i="18"/>
  <c r="B136" i="18"/>
  <c r="AH135" i="18"/>
  <c r="V135" i="18"/>
  <c r="T135" i="18"/>
  <c r="S135" i="18"/>
  <c r="R135" i="18"/>
  <c r="G135" i="18"/>
  <c r="U135" i="18" s="1"/>
  <c r="F135" i="18"/>
  <c r="D135" i="18"/>
  <c r="B135" i="18"/>
  <c r="AH134" i="18"/>
  <c r="V134" i="18"/>
  <c r="T134" i="18"/>
  <c r="S134" i="18"/>
  <c r="R134" i="18"/>
  <c r="G134" i="18"/>
  <c r="U134" i="18" s="1"/>
  <c r="F134" i="18"/>
  <c r="D134" i="18"/>
  <c r="B134" i="18"/>
  <c r="AH133" i="18"/>
  <c r="V133" i="18"/>
  <c r="T133" i="18"/>
  <c r="S133" i="18"/>
  <c r="R133" i="18"/>
  <c r="G133" i="18"/>
  <c r="U133" i="18" s="1"/>
  <c r="F133" i="18"/>
  <c r="D133" i="18"/>
  <c r="B133" i="18"/>
  <c r="AH132" i="18"/>
  <c r="V132" i="18"/>
  <c r="T132" i="18"/>
  <c r="S132" i="18"/>
  <c r="R132" i="18"/>
  <c r="G132" i="18"/>
  <c r="U132" i="18" s="1"/>
  <c r="F132" i="18"/>
  <c r="D132" i="18"/>
  <c r="B132" i="18"/>
  <c r="AH131" i="18"/>
  <c r="V131" i="18"/>
  <c r="T131" i="18"/>
  <c r="S131" i="18"/>
  <c r="R131" i="18"/>
  <c r="G131" i="18"/>
  <c r="U131" i="18" s="1"/>
  <c r="F131" i="18"/>
  <c r="D131" i="18"/>
  <c r="B131" i="18"/>
  <c r="AH130" i="18"/>
  <c r="V130" i="18"/>
  <c r="T130" i="18"/>
  <c r="S130" i="18"/>
  <c r="R130" i="18"/>
  <c r="G130" i="18"/>
  <c r="U130" i="18" s="1"/>
  <c r="F130" i="18"/>
  <c r="D130" i="18"/>
  <c r="B130" i="18"/>
  <c r="AH129" i="18"/>
  <c r="V129" i="18"/>
  <c r="T129" i="18"/>
  <c r="S129" i="18"/>
  <c r="R129" i="18"/>
  <c r="G129" i="18"/>
  <c r="U129" i="18" s="1"/>
  <c r="F129" i="18"/>
  <c r="D129" i="18"/>
  <c r="B129" i="18"/>
  <c r="AH128" i="18"/>
  <c r="V128" i="18"/>
  <c r="T128" i="18"/>
  <c r="S128" i="18"/>
  <c r="R128" i="18"/>
  <c r="G128" i="18"/>
  <c r="U128" i="18" s="1"/>
  <c r="F128" i="18"/>
  <c r="D128" i="18"/>
  <c r="B128" i="18"/>
  <c r="AH127" i="18"/>
  <c r="V127" i="18"/>
  <c r="T127" i="18"/>
  <c r="S127" i="18"/>
  <c r="R127" i="18"/>
  <c r="G127" i="18"/>
  <c r="U127" i="18" s="1"/>
  <c r="F127" i="18"/>
  <c r="D127" i="18"/>
  <c r="B127" i="18"/>
  <c r="AH126" i="18"/>
  <c r="V126" i="18"/>
  <c r="T126" i="18"/>
  <c r="S126" i="18"/>
  <c r="R126" i="18"/>
  <c r="G126" i="18"/>
  <c r="U126" i="18" s="1"/>
  <c r="F126" i="18"/>
  <c r="D126" i="18"/>
  <c r="B126" i="18"/>
  <c r="AH125" i="18"/>
  <c r="V125" i="18"/>
  <c r="T125" i="18"/>
  <c r="S125" i="18"/>
  <c r="R125" i="18"/>
  <c r="G125" i="18"/>
  <c r="U125" i="18" s="1"/>
  <c r="F125" i="18"/>
  <c r="D125" i="18"/>
  <c r="B125" i="18"/>
  <c r="AH124" i="18"/>
  <c r="V124" i="18"/>
  <c r="T124" i="18"/>
  <c r="S124" i="18"/>
  <c r="R124" i="18"/>
  <c r="G124" i="18"/>
  <c r="U124" i="18" s="1"/>
  <c r="F124" i="18"/>
  <c r="D124" i="18"/>
  <c r="B124" i="18"/>
  <c r="AH123" i="18"/>
  <c r="V123" i="18"/>
  <c r="T123" i="18"/>
  <c r="S123" i="18"/>
  <c r="R123" i="18"/>
  <c r="G123" i="18"/>
  <c r="U123" i="18" s="1"/>
  <c r="F123" i="18"/>
  <c r="D123" i="18"/>
  <c r="B123" i="18"/>
  <c r="AH122" i="18"/>
  <c r="V122" i="18"/>
  <c r="T122" i="18"/>
  <c r="S122" i="18"/>
  <c r="R122" i="18"/>
  <c r="G122" i="18"/>
  <c r="U122" i="18" s="1"/>
  <c r="F122" i="18"/>
  <c r="D122" i="18"/>
  <c r="B122" i="18"/>
  <c r="AH121" i="18"/>
  <c r="V121" i="18"/>
  <c r="T121" i="18"/>
  <c r="S121" i="18"/>
  <c r="R121" i="18"/>
  <c r="G121" i="18"/>
  <c r="U121" i="18" s="1"/>
  <c r="F121" i="18"/>
  <c r="D121" i="18"/>
  <c r="B121" i="18"/>
  <c r="AH120" i="18"/>
  <c r="V120" i="18"/>
  <c r="T120" i="18"/>
  <c r="S120" i="18"/>
  <c r="R120" i="18"/>
  <c r="G120" i="18"/>
  <c r="U120" i="18" s="1"/>
  <c r="F120" i="18"/>
  <c r="D120" i="18"/>
  <c r="B120" i="18"/>
  <c r="AH119" i="18"/>
  <c r="V119" i="18"/>
  <c r="T119" i="18"/>
  <c r="S119" i="18"/>
  <c r="R119" i="18"/>
  <c r="G119" i="18"/>
  <c r="U119" i="18" s="1"/>
  <c r="F119" i="18"/>
  <c r="D119" i="18"/>
  <c r="B119" i="18"/>
  <c r="AH118" i="18"/>
  <c r="V118" i="18"/>
  <c r="T118" i="18"/>
  <c r="S118" i="18"/>
  <c r="R118" i="18"/>
  <c r="G118" i="18"/>
  <c r="U118" i="18" s="1"/>
  <c r="F118" i="18"/>
  <c r="D118" i="18"/>
  <c r="B118" i="18"/>
  <c r="AH117" i="18"/>
  <c r="V117" i="18"/>
  <c r="T117" i="18"/>
  <c r="S117" i="18"/>
  <c r="R117" i="18"/>
  <c r="G117" i="18"/>
  <c r="U117" i="18" s="1"/>
  <c r="F117" i="18"/>
  <c r="D117" i="18"/>
  <c r="B117" i="18"/>
  <c r="AH116" i="18"/>
  <c r="V116" i="18"/>
  <c r="T116" i="18"/>
  <c r="S116" i="18"/>
  <c r="R116" i="18"/>
  <c r="G116" i="18"/>
  <c r="U116" i="18" s="1"/>
  <c r="F116" i="18"/>
  <c r="D116" i="18"/>
  <c r="B116" i="18"/>
  <c r="AH115" i="18"/>
  <c r="V115" i="18"/>
  <c r="T115" i="18"/>
  <c r="S115" i="18"/>
  <c r="R115" i="18"/>
  <c r="G115" i="18"/>
  <c r="U115" i="18" s="1"/>
  <c r="F115" i="18"/>
  <c r="D115" i="18"/>
  <c r="B115" i="18"/>
  <c r="AH114" i="18"/>
  <c r="V114" i="18"/>
  <c r="T114" i="18"/>
  <c r="S114" i="18"/>
  <c r="R114" i="18"/>
  <c r="G114" i="18"/>
  <c r="U114" i="18" s="1"/>
  <c r="F114" i="18"/>
  <c r="D114" i="18"/>
  <c r="B114" i="18"/>
  <c r="AH113" i="18"/>
  <c r="V113" i="18"/>
  <c r="T113" i="18"/>
  <c r="S113" i="18"/>
  <c r="R113" i="18"/>
  <c r="G113" i="18"/>
  <c r="U113" i="18" s="1"/>
  <c r="F113" i="18"/>
  <c r="D113" i="18"/>
  <c r="B113" i="18"/>
  <c r="AH112" i="18"/>
  <c r="V112" i="18"/>
  <c r="T112" i="18"/>
  <c r="S112" i="18"/>
  <c r="R112" i="18"/>
  <c r="G112" i="18"/>
  <c r="U112" i="18" s="1"/>
  <c r="F112" i="18"/>
  <c r="D112" i="18"/>
  <c r="B112" i="18"/>
  <c r="AH111" i="18"/>
  <c r="V111" i="18"/>
  <c r="T111" i="18"/>
  <c r="S111" i="18"/>
  <c r="R111" i="18"/>
  <c r="G111" i="18"/>
  <c r="U111" i="18" s="1"/>
  <c r="F111" i="18"/>
  <c r="D111" i="18"/>
  <c r="B111" i="18"/>
  <c r="AH110" i="18"/>
  <c r="V110" i="18"/>
  <c r="T110" i="18"/>
  <c r="S110" i="18"/>
  <c r="R110" i="18"/>
  <c r="G110" i="18"/>
  <c r="U110" i="18" s="1"/>
  <c r="F110" i="18"/>
  <c r="D110" i="18"/>
  <c r="B110" i="18"/>
  <c r="AH109" i="18"/>
  <c r="V109" i="18"/>
  <c r="T109" i="18"/>
  <c r="S109" i="18"/>
  <c r="R109" i="18"/>
  <c r="G109" i="18"/>
  <c r="U109" i="18" s="1"/>
  <c r="F109" i="18"/>
  <c r="D109" i="18"/>
  <c r="B109" i="18"/>
  <c r="AH108" i="18"/>
  <c r="V108" i="18"/>
  <c r="T108" i="18"/>
  <c r="S108" i="18"/>
  <c r="R108" i="18"/>
  <c r="G108" i="18"/>
  <c r="U108" i="18" s="1"/>
  <c r="F108" i="18"/>
  <c r="D108" i="18"/>
  <c r="B108" i="18"/>
  <c r="AH107" i="18"/>
  <c r="V107" i="18"/>
  <c r="T107" i="18"/>
  <c r="S107" i="18"/>
  <c r="R107" i="18"/>
  <c r="G107" i="18"/>
  <c r="U107" i="18" s="1"/>
  <c r="F107" i="18"/>
  <c r="D107" i="18"/>
  <c r="B107" i="18"/>
  <c r="AH106" i="18"/>
  <c r="V106" i="18"/>
  <c r="T106" i="18"/>
  <c r="S106" i="18"/>
  <c r="R106" i="18"/>
  <c r="G106" i="18"/>
  <c r="U106" i="18" s="1"/>
  <c r="F106" i="18"/>
  <c r="D106" i="18"/>
  <c r="AH105" i="18"/>
  <c r="V105" i="18"/>
  <c r="T105" i="18"/>
  <c r="S105" i="18"/>
  <c r="R105" i="18"/>
  <c r="G105" i="18"/>
  <c r="U105" i="18" s="1"/>
  <c r="F105" i="18"/>
  <c r="D105" i="18"/>
  <c r="B105" i="18"/>
  <c r="AH104" i="18"/>
  <c r="V104" i="18"/>
  <c r="T104" i="18"/>
  <c r="S104" i="18"/>
  <c r="R104" i="18"/>
  <c r="G104" i="18"/>
  <c r="U104" i="18" s="1"/>
  <c r="F104" i="18"/>
  <c r="D104" i="18"/>
  <c r="B104" i="18"/>
  <c r="AH103" i="18"/>
  <c r="V103" i="18"/>
  <c r="T103" i="18"/>
  <c r="S103" i="18"/>
  <c r="R103" i="18"/>
  <c r="G103" i="18"/>
  <c r="U103" i="18" s="1"/>
  <c r="F103" i="18"/>
  <c r="D103" i="18"/>
  <c r="B103" i="18"/>
  <c r="AH102" i="18"/>
  <c r="V102" i="18"/>
  <c r="T102" i="18"/>
  <c r="S102" i="18"/>
  <c r="R102" i="18"/>
  <c r="U102" i="18"/>
  <c r="D102" i="18"/>
  <c r="B102" i="18"/>
  <c r="AH101" i="18"/>
  <c r="V101" i="18"/>
  <c r="T101" i="18"/>
  <c r="S101" i="18"/>
  <c r="R101" i="18"/>
  <c r="U101" i="18"/>
  <c r="D101" i="18"/>
  <c r="B101" i="18"/>
  <c r="AH100" i="18"/>
  <c r="V100" i="18"/>
  <c r="T100" i="18"/>
  <c r="S100" i="18"/>
  <c r="R100" i="18"/>
  <c r="G100" i="18"/>
  <c r="U100" i="18" s="1"/>
  <c r="D100" i="18"/>
  <c r="B100" i="18"/>
  <c r="AH99" i="18"/>
  <c r="V99" i="18"/>
  <c r="T99" i="18"/>
  <c r="S99" i="18"/>
  <c r="R99" i="18"/>
  <c r="G99" i="18"/>
  <c r="U99" i="18" s="1"/>
  <c r="D99" i="18"/>
  <c r="B99" i="18"/>
  <c r="AH98" i="18"/>
  <c r="V98" i="18"/>
  <c r="T98" i="18"/>
  <c r="S98" i="18"/>
  <c r="R98" i="18"/>
  <c r="G98" i="18"/>
  <c r="U98" i="18" s="1"/>
  <c r="B98" i="18"/>
  <c r="AH97" i="18"/>
  <c r="V97" i="18"/>
  <c r="T97" i="18"/>
  <c r="S97" i="18"/>
  <c r="R97" i="18"/>
  <c r="G97" i="18"/>
  <c r="U97" i="18" s="1"/>
  <c r="D97" i="18"/>
  <c r="B97" i="18"/>
  <c r="AH96" i="18"/>
  <c r="V96" i="18"/>
  <c r="T96" i="18"/>
  <c r="S96" i="18"/>
  <c r="R96" i="18"/>
  <c r="G96" i="18"/>
  <c r="U96" i="18" s="1"/>
  <c r="D96" i="18"/>
  <c r="B96" i="18"/>
  <c r="AH95" i="18"/>
  <c r="V95" i="18"/>
  <c r="T95" i="18"/>
  <c r="S95" i="18"/>
  <c r="R95" i="18"/>
  <c r="G95" i="18"/>
  <c r="U95" i="18" s="1"/>
  <c r="D95" i="18"/>
  <c r="B95" i="18"/>
  <c r="AH94" i="18"/>
  <c r="V94" i="18"/>
  <c r="T94" i="18"/>
  <c r="S94" i="18"/>
  <c r="R94" i="18"/>
  <c r="G94" i="18"/>
  <c r="U94" i="18" s="1"/>
  <c r="D94" i="18"/>
  <c r="B94" i="18"/>
  <c r="AH93" i="18"/>
  <c r="V93" i="18"/>
  <c r="T93" i="18"/>
  <c r="S93" i="18"/>
  <c r="R93" i="18"/>
  <c r="G93" i="18"/>
  <c r="U93" i="18" s="1"/>
  <c r="D93" i="18"/>
  <c r="B93" i="18"/>
  <c r="AH92" i="18"/>
  <c r="V92" i="18"/>
  <c r="T92" i="18"/>
  <c r="S92" i="18"/>
  <c r="R92" i="18"/>
  <c r="G92" i="18"/>
  <c r="U92" i="18" s="1"/>
  <c r="D92" i="18"/>
  <c r="B92" i="18"/>
  <c r="AH91" i="18"/>
  <c r="V91" i="18"/>
  <c r="T91" i="18"/>
  <c r="S91" i="18"/>
  <c r="R91" i="18"/>
  <c r="G91" i="18"/>
  <c r="U91" i="18" s="1"/>
  <c r="B91" i="18"/>
  <c r="AH90" i="18"/>
  <c r="V90" i="18"/>
  <c r="T90" i="18"/>
  <c r="S90" i="18"/>
  <c r="R90" i="18"/>
  <c r="G90" i="18"/>
  <c r="U90" i="18" s="1"/>
  <c r="D90" i="18"/>
  <c r="B90" i="18"/>
  <c r="AH89" i="18"/>
  <c r="V89" i="18"/>
  <c r="T89" i="18"/>
  <c r="S89" i="18"/>
  <c r="R89" i="18"/>
  <c r="G89" i="18"/>
  <c r="U89" i="18" s="1"/>
  <c r="D89" i="18"/>
  <c r="B89" i="18"/>
  <c r="AH88" i="18"/>
  <c r="AD88" i="18"/>
  <c r="AC88" i="18"/>
  <c r="V88" i="18"/>
  <c r="T88" i="18"/>
  <c r="S88" i="18"/>
  <c r="R88" i="18"/>
  <c r="G88" i="18"/>
  <c r="U88" i="18" s="1"/>
  <c r="D88" i="18"/>
  <c r="B88" i="18"/>
  <c r="AH87" i="18"/>
  <c r="AD87" i="18"/>
  <c r="AC87" i="18"/>
  <c r="V87" i="18"/>
  <c r="T87" i="18"/>
  <c r="S87" i="18"/>
  <c r="R87" i="18"/>
  <c r="G87" i="18"/>
  <c r="U87" i="18" s="1"/>
  <c r="D87" i="18"/>
  <c r="B87" i="18"/>
  <c r="AH86" i="18"/>
  <c r="AD86" i="18"/>
  <c r="AC86" i="18"/>
  <c r="V86" i="18"/>
  <c r="T86" i="18"/>
  <c r="S86" i="18"/>
  <c r="R86" i="18"/>
  <c r="G86" i="18"/>
  <c r="U86" i="18" s="1"/>
  <c r="D86" i="18"/>
  <c r="B86" i="18"/>
  <c r="AH85" i="18"/>
  <c r="AD85" i="18"/>
  <c r="AC85" i="18"/>
  <c r="V85" i="18"/>
  <c r="T85" i="18"/>
  <c r="S85" i="18"/>
  <c r="R85" i="18"/>
  <c r="G85" i="18"/>
  <c r="U85" i="18" s="1"/>
  <c r="D85" i="18"/>
  <c r="B85" i="18"/>
  <c r="AH84" i="18"/>
  <c r="AD84" i="18"/>
  <c r="AC84" i="18"/>
  <c r="V84" i="18"/>
  <c r="T84" i="18"/>
  <c r="S84" i="18"/>
  <c r="R84" i="18"/>
  <c r="G84" i="18"/>
  <c r="U84" i="18" s="1"/>
  <c r="D84" i="18"/>
  <c r="B84" i="18"/>
  <c r="AH83" i="18"/>
  <c r="AD83" i="18"/>
  <c r="AC83" i="18"/>
  <c r="V83" i="18"/>
  <c r="T83" i="18"/>
  <c r="S83" i="18"/>
  <c r="R83" i="18"/>
  <c r="U83" i="18"/>
  <c r="D83" i="18"/>
  <c r="B83" i="18"/>
  <c r="AH82" i="18"/>
  <c r="AD82" i="18"/>
  <c r="AC82" i="18"/>
  <c r="V82" i="18"/>
  <c r="T82" i="18"/>
  <c r="S82" i="18"/>
  <c r="R82" i="18"/>
  <c r="U82" i="18"/>
  <c r="D82" i="18"/>
  <c r="B82" i="18"/>
  <c r="AH81" i="18"/>
  <c r="AD81" i="18"/>
  <c r="AC81" i="18"/>
  <c r="V81" i="18"/>
  <c r="T81" i="18"/>
  <c r="S81" i="18"/>
  <c r="R81" i="18"/>
  <c r="U81" i="18"/>
  <c r="D81" i="18"/>
  <c r="B81" i="18"/>
  <c r="AH80" i="18"/>
  <c r="AD80" i="18"/>
  <c r="AC80" i="18"/>
  <c r="V80" i="18"/>
  <c r="T80" i="18"/>
  <c r="S80" i="18"/>
  <c r="R80" i="18"/>
  <c r="U80" i="18"/>
  <c r="D80" i="18"/>
  <c r="B80" i="18"/>
  <c r="AH79" i="18"/>
  <c r="AD79" i="18"/>
  <c r="AC79" i="18"/>
  <c r="V79" i="18"/>
  <c r="T79" i="18"/>
  <c r="S79" i="18"/>
  <c r="R79" i="18"/>
  <c r="U79" i="18"/>
  <c r="D79" i="18"/>
  <c r="B79" i="18"/>
  <c r="AH78" i="18"/>
  <c r="AD78" i="18"/>
  <c r="AC78" i="18"/>
  <c r="V78" i="18"/>
  <c r="T78" i="18"/>
  <c r="S78" i="18"/>
  <c r="R78" i="18"/>
  <c r="G78" i="18"/>
  <c r="U78" i="18" s="1"/>
  <c r="F78" i="18"/>
  <c r="D78" i="18"/>
  <c r="B78" i="18"/>
  <c r="AH77" i="18"/>
  <c r="AD77" i="18"/>
  <c r="AC77" i="18"/>
  <c r="V77" i="18"/>
  <c r="T77" i="18"/>
  <c r="S77" i="18"/>
  <c r="R77" i="18"/>
  <c r="G77" i="18"/>
  <c r="U77" i="18" s="1"/>
  <c r="F77" i="18"/>
  <c r="D77" i="18"/>
  <c r="B77" i="18"/>
  <c r="AH76" i="18"/>
  <c r="AD76" i="18"/>
  <c r="AC76" i="18"/>
  <c r="V76" i="18"/>
  <c r="T76" i="18"/>
  <c r="S76" i="18"/>
  <c r="R76" i="18"/>
  <c r="G76" i="18"/>
  <c r="U76" i="18" s="1"/>
  <c r="F76" i="18"/>
  <c r="D76" i="18"/>
  <c r="B76" i="18"/>
  <c r="AH75" i="18"/>
  <c r="AD75" i="18"/>
  <c r="AC75" i="18"/>
  <c r="V75" i="18"/>
  <c r="T75" i="18"/>
  <c r="S75" i="18"/>
  <c r="R75" i="18"/>
  <c r="G75" i="18"/>
  <c r="U75" i="18" s="1"/>
  <c r="F75" i="18"/>
  <c r="D75" i="18"/>
  <c r="B75" i="18"/>
  <c r="AH74" i="18"/>
  <c r="AD74" i="18"/>
  <c r="AC74" i="18"/>
  <c r="V74" i="18"/>
  <c r="T74" i="18"/>
  <c r="S74" i="18"/>
  <c r="R74" i="18"/>
  <c r="G74" i="18"/>
  <c r="U74" i="18" s="1"/>
  <c r="F74" i="18"/>
  <c r="D74" i="18"/>
  <c r="B74" i="18"/>
  <c r="AH73" i="18"/>
  <c r="AD73" i="18"/>
  <c r="AC73" i="18"/>
  <c r="V73" i="18"/>
  <c r="T73" i="18"/>
  <c r="S73" i="18"/>
  <c r="R73" i="18"/>
  <c r="G73" i="18"/>
  <c r="U73" i="18" s="1"/>
  <c r="F73" i="18"/>
  <c r="B73" i="18"/>
  <c r="AH72" i="18"/>
  <c r="AD72" i="18"/>
  <c r="AC72" i="18"/>
  <c r="V72" i="18"/>
  <c r="T72" i="18"/>
  <c r="S72" i="18"/>
  <c r="R72" i="18"/>
  <c r="G72" i="18"/>
  <c r="U72" i="18" s="1"/>
  <c r="F72" i="18"/>
  <c r="D72" i="18"/>
  <c r="B72" i="18"/>
  <c r="AH71" i="18"/>
  <c r="AD71" i="18"/>
  <c r="AC71" i="18"/>
  <c r="V71" i="18"/>
  <c r="T71" i="18"/>
  <c r="S71" i="18"/>
  <c r="R71" i="18"/>
  <c r="U71" i="18"/>
  <c r="D71" i="18"/>
  <c r="B71" i="18"/>
  <c r="AH70" i="18"/>
  <c r="AD70" i="18"/>
  <c r="AC70" i="18"/>
  <c r="V70" i="18"/>
  <c r="T70" i="18"/>
  <c r="S70" i="18"/>
  <c r="R70" i="18"/>
  <c r="U70" i="18"/>
  <c r="D70" i="18"/>
  <c r="B70" i="18"/>
  <c r="AH69" i="18"/>
  <c r="AD69" i="18"/>
  <c r="AC69" i="18"/>
  <c r="V69" i="18"/>
  <c r="T69" i="18"/>
  <c r="S69" i="18"/>
  <c r="R69" i="18"/>
  <c r="U69" i="18"/>
  <c r="D69" i="18"/>
  <c r="B69" i="18"/>
  <c r="AH68" i="18"/>
  <c r="AD68" i="18"/>
  <c r="AC68" i="18"/>
  <c r="V68" i="18"/>
  <c r="T68" i="18"/>
  <c r="S68" i="18"/>
  <c r="R68" i="18"/>
  <c r="U68" i="18"/>
  <c r="D68" i="18"/>
  <c r="B68" i="18"/>
  <c r="AH67" i="18"/>
  <c r="AD67" i="18"/>
  <c r="AC67" i="18"/>
  <c r="V67" i="18"/>
  <c r="T67" i="18"/>
  <c r="S67" i="18"/>
  <c r="R67" i="18"/>
  <c r="U67" i="18"/>
  <c r="D67" i="18"/>
  <c r="B67" i="18"/>
  <c r="AH66" i="18"/>
  <c r="AD66" i="18"/>
  <c r="AC66" i="18"/>
  <c r="V66" i="18"/>
  <c r="T66" i="18"/>
  <c r="S66" i="18"/>
  <c r="R66" i="18"/>
  <c r="U66" i="18"/>
  <c r="D66" i="18"/>
  <c r="B66" i="18"/>
  <c r="AH65" i="18"/>
  <c r="AD65" i="18"/>
  <c r="AC65" i="18"/>
  <c r="V65" i="18"/>
  <c r="T65" i="18"/>
  <c r="S65" i="18"/>
  <c r="R65" i="18"/>
  <c r="U65" i="18"/>
  <c r="D65" i="18"/>
  <c r="B65" i="18"/>
  <c r="AH64" i="18"/>
  <c r="AD64" i="18"/>
  <c r="AC64" i="18"/>
  <c r="V64" i="18"/>
  <c r="T64" i="18"/>
  <c r="S64" i="18"/>
  <c r="R64" i="18"/>
  <c r="G64" i="18"/>
  <c r="U64" i="18" s="1"/>
  <c r="D64" i="18"/>
  <c r="B64" i="18"/>
  <c r="AH63" i="18"/>
  <c r="AD63" i="18"/>
  <c r="AC63" i="18"/>
  <c r="V63" i="18"/>
  <c r="T63" i="18"/>
  <c r="S63" i="18"/>
  <c r="R63" i="18"/>
  <c r="G63" i="18"/>
  <c r="U63" i="18" s="1"/>
  <c r="D63" i="18"/>
  <c r="B63" i="18"/>
  <c r="AH62" i="18"/>
  <c r="AD62" i="18"/>
  <c r="AC62" i="18"/>
  <c r="V62" i="18"/>
  <c r="T62" i="18"/>
  <c r="S62" i="18"/>
  <c r="R62" i="18"/>
  <c r="G62" i="18"/>
  <c r="U62" i="18" s="1"/>
  <c r="D62" i="18"/>
  <c r="B62" i="18"/>
  <c r="AH61" i="18"/>
  <c r="AD61" i="18"/>
  <c r="AC61" i="18"/>
  <c r="V61" i="18"/>
  <c r="T61" i="18"/>
  <c r="S61" i="18"/>
  <c r="R61" i="18"/>
  <c r="G61" i="18"/>
  <c r="U61" i="18" s="1"/>
  <c r="D61" i="18"/>
  <c r="B61" i="18"/>
  <c r="AH60" i="18"/>
  <c r="AD60" i="18"/>
  <c r="AC60" i="18"/>
  <c r="V60" i="18"/>
  <c r="T60" i="18"/>
  <c r="S60" i="18"/>
  <c r="R60" i="18"/>
  <c r="G60" i="18"/>
  <c r="U60" i="18" s="1"/>
  <c r="D60" i="18"/>
  <c r="B60" i="18"/>
  <c r="AH59" i="18"/>
  <c r="AD59" i="18"/>
  <c r="AC59" i="18"/>
  <c r="V59" i="18"/>
  <c r="T59" i="18"/>
  <c r="S59" i="18"/>
  <c r="R59" i="18"/>
  <c r="G59" i="18"/>
  <c r="U59" i="18" s="1"/>
  <c r="D59" i="18"/>
  <c r="B59" i="18"/>
  <c r="AH58" i="18"/>
  <c r="AD58" i="18"/>
  <c r="AC58" i="18"/>
  <c r="V58" i="18"/>
  <c r="T58" i="18"/>
  <c r="S58" i="18"/>
  <c r="R58" i="18"/>
  <c r="G58" i="18"/>
  <c r="U58" i="18" s="1"/>
  <c r="D58" i="18"/>
  <c r="B58" i="18"/>
  <c r="AH57" i="18"/>
  <c r="AD57" i="18"/>
  <c r="AC57" i="18"/>
  <c r="V57" i="18"/>
  <c r="T57" i="18"/>
  <c r="S57" i="18"/>
  <c r="R57" i="18"/>
  <c r="G57" i="18"/>
  <c r="U57" i="18" s="1"/>
  <c r="D57" i="18"/>
  <c r="B57" i="18"/>
  <c r="AH56" i="18"/>
  <c r="AD56" i="18"/>
  <c r="AC56" i="18"/>
  <c r="V56" i="18"/>
  <c r="T56" i="18"/>
  <c r="S56" i="18"/>
  <c r="R56" i="18"/>
  <c r="G56" i="18"/>
  <c r="U56" i="18" s="1"/>
  <c r="D56" i="18"/>
  <c r="B56" i="18"/>
  <c r="AH55" i="18"/>
  <c r="AD55" i="18"/>
  <c r="AC55" i="18"/>
  <c r="V55" i="18"/>
  <c r="T55" i="18"/>
  <c r="S55" i="18"/>
  <c r="R55" i="18"/>
  <c r="G55" i="18"/>
  <c r="U55" i="18" s="1"/>
  <c r="D55" i="18"/>
  <c r="B55" i="18"/>
  <c r="AH54" i="18"/>
  <c r="AD54" i="18"/>
  <c r="AC54" i="18"/>
  <c r="V54" i="18"/>
  <c r="T54" i="18"/>
  <c r="S54" i="18"/>
  <c r="R54" i="18"/>
  <c r="G54" i="18"/>
  <c r="U54" i="18" s="1"/>
  <c r="D54" i="18"/>
  <c r="B54" i="18"/>
  <c r="AH53" i="18"/>
  <c r="AD53" i="18"/>
  <c r="AC53" i="18"/>
  <c r="V53" i="18"/>
  <c r="T53" i="18"/>
  <c r="S53" i="18"/>
  <c r="R53" i="18"/>
  <c r="G53" i="18"/>
  <c r="U53" i="18" s="1"/>
  <c r="D53" i="18"/>
  <c r="B53" i="18"/>
  <c r="AH52" i="18"/>
  <c r="AD52" i="18"/>
  <c r="AC52" i="18"/>
  <c r="V52" i="18"/>
  <c r="T52" i="18"/>
  <c r="S52" i="18"/>
  <c r="R52" i="18"/>
  <c r="G52" i="18"/>
  <c r="U52" i="18" s="1"/>
  <c r="D52" i="18"/>
  <c r="B52" i="18"/>
  <c r="AH51" i="18"/>
  <c r="AD51" i="18"/>
  <c r="AC51" i="18"/>
  <c r="V51" i="18"/>
  <c r="T51" i="18"/>
  <c r="S51" i="18"/>
  <c r="R51" i="18"/>
  <c r="G51" i="18"/>
  <c r="U51" i="18" s="1"/>
  <c r="D51" i="18"/>
  <c r="B51" i="18"/>
  <c r="AH50" i="18"/>
  <c r="AD50" i="18"/>
  <c r="AC50" i="18"/>
  <c r="V50" i="18"/>
  <c r="T50" i="18"/>
  <c r="S50" i="18"/>
  <c r="R50" i="18"/>
  <c r="G50" i="18"/>
  <c r="U50" i="18" s="1"/>
  <c r="D50" i="18"/>
  <c r="B50" i="18"/>
  <c r="AH49" i="18"/>
  <c r="AD49" i="18"/>
  <c r="AC49" i="18"/>
  <c r="V49" i="18"/>
  <c r="T49" i="18"/>
  <c r="S49" i="18"/>
  <c r="R49" i="18"/>
  <c r="G49" i="18"/>
  <c r="U49" i="18" s="1"/>
  <c r="D49" i="18"/>
  <c r="B49" i="18"/>
  <c r="AH48" i="18"/>
  <c r="AD48" i="18"/>
  <c r="AC48" i="18"/>
  <c r="V48" i="18"/>
  <c r="T48" i="18"/>
  <c r="S48" i="18"/>
  <c r="R48" i="18"/>
  <c r="G48" i="18"/>
  <c r="U48" i="18" s="1"/>
  <c r="D48" i="18"/>
  <c r="B48" i="18"/>
  <c r="AH47" i="18"/>
  <c r="AD47" i="18"/>
  <c r="AC47" i="18"/>
  <c r="V47" i="18"/>
  <c r="T47" i="18"/>
  <c r="S47" i="18"/>
  <c r="R47" i="18"/>
  <c r="G47" i="18"/>
  <c r="U47" i="18" s="1"/>
  <c r="D47" i="18"/>
  <c r="B47" i="18"/>
  <c r="AH46" i="18"/>
  <c r="AD46" i="18"/>
  <c r="AC46" i="18"/>
  <c r="V46" i="18"/>
  <c r="T46" i="18"/>
  <c r="S46" i="18"/>
  <c r="R46" i="18"/>
  <c r="G46" i="18"/>
  <c r="U46" i="18" s="1"/>
  <c r="D46" i="18"/>
  <c r="B46" i="18"/>
  <c r="AH45" i="18"/>
  <c r="AD45" i="18"/>
  <c r="AC45" i="18"/>
  <c r="V45" i="18"/>
  <c r="T45" i="18"/>
  <c r="S45" i="18"/>
  <c r="R45" i="18"/>
  <c r="G45" i="18"/>
  <c r="U45" i="18" s="1"/>
  <c r="D45" i="18"/>
  <c r="B45" i="18"/>
  <c r="AH44" i="18"/>
  <c r="AD44" i="18"/>
  <c r="AC44" i="18"/>
  <c r="V44" i="18"/>
  <c r="T44" i="18"/>
  <c r="S44" i="18"/>
  <c r="R44" i="18"/>
  <c r="G44" i="18"/>
  <c r="U44" i="18" s="1"/>
  <c r="B44" i="18"/>
  <c r="AH43" i="18"/>
  <c r="AD43" i="18"/>
  <c r="AC43" i="18"/>
  <c r="V43" i="18"/>
  <c r="T43" i="18"/>
  <c r="S43" i="18"/>
  <c r="R43" i="18"/>
  <c r="G43" i="18"/>
  <c r="U43" i="18" s="1"/>
  <c r="B43" i="18"/>
  <c r="AH42" i="18"/>
  <c r="AD42" i="18"/>
  <c r="AC42" i="18"/>
  <c r="V42" i="18"/>
  <c r="T42" i="18"/>
  <c r="S42" i="18"/>
  <c r="R42" i="18"/>
  <c r="G42" i="18"/>
  <c r="U42" i="18" s="1"/>
  <c r="B42" i="18"/>
  <c r="AH41" i="18"/>
  <c r="AD41" i="18"/>
  <c r="AC41" i="18"/>
  <c r="V41" i="18"/>
  <c r="T41" i="18"/>
  <c r="S41" i="18"/>
  <c r="R41" i="18"/>
  <c r="G41" i="18"/>
  <c r="U41" i="18" s="1"/>
  <c r="B41" i="18"/>
  <c r="AH40" i="18"/>
  <c r="AD40" i="18"/>
  <c r="AC40" i="18"/>
  <c r="V40" i="18"/>
  <c r="T40" i="18"/>
  <c r="S40" i="18"/>
  <c r="R40" i="18"/>
  <c r="G40" i="18"/>
  <c r="U40" i="18" s="1"/>
  <c r="B40" i="18"/>
  <c r="AH39" i="18"/>
  <c r="AD39" i="18"/>
  <c r="AC39" i="18"/>
  <c r="V39" i="18"/>
  <c r="T39" i="18"/>
  <c r="S39" i="18"/>
  <c r="R39" i="18"/>
  <c r="G39" i="18"/>
  <c r="U39" i="18" s="1"/>
  <c r="D39" i="18"/>
  <c r="B39" i="18"/>
  <c r="AH38" i="18"/>
  <c r="AD38" i="18"/>
  <c r="AC38" i="18"/>
  <c r="V38" i="18"/>
  <c r="T38" i="18"/>
  <c r="S38" i="18"/>
  <c r="R38" i="18"/>
  <c r="G38" i="18"/>
  <c r="U38" i="18" s="1"/>
  <c r="D38" i="18"/>
  <c r="B38" i="18"/>
  <c r="AH37" i="18"/>
  <c r="AD37" i="18"/>
  <c r="AC37" i="18"/>
  <c r="V37" i="18"/>
  <c r="T37" i="18"/>
  <c r="S37" i="18"/>
  <c r="R37" i="18"/>
  <c r="G37" i="18"/>
  <c r="U37" i="18" s="1"/>
  <c r="D37" i="18"/>
  <c r="B37" i="18"/>
  <c r="AH36" i="18"/>
  <c r="AD36" i="18"/>
  <c r="AC36" i="18"/>
  <c r="V36" i="18"/>
  <c r="T36" i="18"/>
  <c r="S36" i="18"/>
  <c r="R36" i="18"/>
  <c r="G36" i="18"/>
  <c r="U36" i="18" s="1"/>
  <c r="D36" i="18"/>
  <c r="B36" i="18"/>
  <c r="AH35" i="18"/>
  <c r="AD35" i="18"/>
  <c r="AC35" i="18"/>
  <c r="V35" i="18"/>
  <c r="T35" i="18"/>
  <c r="S35" i="18"/>
  <c r="R35" i="18"/>
  <c r="G35" i="18"/>
  <c r="U35" i="18" s="1"/>
  <c r="D35" i="18"/>
  <c r="B35" i="18"/>
  <c r="AH34" i="18"/>
  <c r="AD34" i="18"/>
  <c r="AC34" i="18"/>
  <c r="V34" i="18"/>
  <c r="T34" i="18"/>
  <c r="S34" i="18"/>
  <c r="R34" i="18"/>
  <c r="G34" i="18"/>
  <c r="U34" i="18" s="1"/>
  <c r="D34" i="18"/>
  <c r="B34" i="18"/>
  <c r="AH33" i="18"/>
  <c r="AD33" i="18"/>
  <c r="AC33" i="18"/>
  <c r="V33" i="18"/>
  <c r="T33" i="18"/>
  <c r="S33" i="18"/>
  <c r="R33" i="18"/>
  <c r="G33" i="18"/>
  <c r="U33" i="18" s="1"/>
  <c r="D33" i="18"/>
  <c r="B33" i="18"/>
  <c r="AH32" i="18"/>
  <c r="AD32" i="18"/>
  <c r="AC32" i="18"/>
  <c r="V32" i="18"/>
  <c r="T32" i="18"/>
  <c r="S32" i="18"/>
  <c r="R32" i="18"/>
  <c r="G32" i="18"/>
  <c r="U32" i="18" s="1"/>
  <c r="B32" i="18"/>
  <c r="AH31" i="18"/>
  <c r="AD31" i="18"/>
  <c r="AC31" i="18"/>
  <c r="V31" i="18"/>
  <c r="T31" i="18"/>
  <c r="S31" i="18"/>
  <c r="R31" i="18"/>
  <c r="G31" i="18"/>
  <c r="U31" i="18" s="1"/>
  <c r="D31" i="18"/>
  <c r="B31" i="18"/>
  <c r="AH30" i="18"/>
  <c r="AD30" i="18"/>
  <c r="AC30" i="18"/>
  <c r="V30" i="18"/>
  <c r="T30" i="18"/>
  <c r="S30" i="18"/>
  <c r="R30" i="18"/>
  <c r="G30" i="18"/>
  <c r="U30" i="18" s="1"/>
  <c r="D30" i="18"/>
  <c r="B30" i="18"/>
  <c r="AH29" i="18"/>
  <c r="AD29" i="18"/>
  <c r="AC29" i="18"/>
  <c r="V29" i="18"/>
  <c r="T29" i="18"/>
  <c r="S29" i="18"/>
  <c r="R29" i="18"/>
  <c r="G29" i="18"/>
  <c r="U29" i="18" s="1"/>
  <c r="D29" i="18"/>
  <c r="B29" i="18"/>
  <c r="AH28" i="18"/>
  <c r="AD28" i="18"/>
  <c r="AC28" i="18"/>
  <c r="V28" i="18"/>
  <c r="T28" i="18"/>
  <c r="S28" i="18"/>
  <c r="R28" i="18"/>
  <c r="G28" i="18"/>
  <c r="U28" i="18" s="1"/>
  <c r="D28" i="18"/>
  <c r="B28" i="18"/>
  <c r="AH27" i="18"/>
  <c r="AD27" i="18"/>
  <c r="AC27" i="18"/>
  <c r="V27" i="18"/>
  <c r="T27" i="18"/>
  <c r="S27" i="18"/>
  <c r="R27" i="18"/>
  <c r="G27" i="18"/>
  <c r="U27" i="18" s="1"/>
  <c r="D27" i="18"/>
  <c r="B27" i="18"/>
  <c r="AH26" i="18"/>
  <c r="AD26" i="18"/>
  <c r="AC26" i="18"/>
  <c r="V26" i="18"/>
  <c r="T26" i="18"/>
  <c r="S26" i="18"/>
  <c r="R26" i="18"/>
  <c r="G26" i="18"/>
  <c r="U26" i="18" s="1"/>
  <c r="D26" i="18"/>
  <c r="B26" i="18"/>
  <c r="AH25" i="18"/>
  <c r="AD25" i="18"/>
  <c r="AC25" i="18"/>
  <c r="V25" i="18"/>
  <c r="T25" i="18"/>
  <c r="S25" i="18"/>
  <c r="R25" i="18"/>
  <c r="G25" i="18"/>
  <c r="U25" i="18" s="1"/>
  <c r="D25" i="18"/>
  <c r="B25" i="18"/>
  <c r="AH24" i="18"/>
  <c r="AD24" i="18"/>
  <c r="AC24" i="18"/>
  <c r="V24" i="18"/>
  <c r="T24" i="18"/>
  <c r="S24" i="18"/>
  <c r="R24" i="18"/>
  <c r="U24" i="18"/>
  <c r="D24" i="18"/>
  <c r="B24" i="18"/>
  <c r="AH23" i="18"/>
  <c r="AD23" i="18"/>
  <c r="AC23" i="18"/>
  <c r="V23" i="18"/>
  <c r="T23" i="18"/>
  <c r="S23" i="18"/>
  <c r="R23" i="18"/>
  <c r="U23" i="18"/>
  <c r="D23" i="18"/>
  <c r="B23" i="18"/>
  <c r="AH22" i="18"/>
  <c r="AD22" i="18"/>
  <c r="AC22" i="18"/>
  <c r="V22" i="18"/>
  <c r="T22" i="18"/>
  <c r="S22" i="18"/>
  <c r="R22" i="18"/>
  <c r="U22" i="18"/>
  <c r="D22" i="18"/>
  <c r="B22" i="18"/>
  <c r="AH21" i="18"/>
  <c r="AD21" i="18"/>
  <c r="AC21" i="18"/>
  <c r="V21" i="18"/>
  <c r="T21" i="18"/>
  <c r="S21" i="18"/>
  <c r="R21" i="18"/>
  <c r="G21" i="18"/>
  <c r="U21" i="18" s="1"/>
  <c r="F21" i="18"/>
  <c r="D21" i="18"/>
  <c r="B21" i="18"/>
  <c r="AH20" i="18"/>
  <c r="AD20" i="18"/>
  <c r="AC20" i="18"/>
  <c r="V20" i="18"/>
  <c r="T20" i="18"/>
  <c r="S20" i="18"/>
  <c r="R20" i="18"/>
  <c r="G20" i="18"/>
  <c r="U20" i="18" s="1"/>
  <c r="F20" i="18"/>
  <c r="D20" i="18"/>
  <c r="B20" i="18"/>
  <c r="AH19" i="18"/>
  <c r="AD19" i="18"/>
  <c r="AC19" i="18"/>
  <c r="V19" i="18"/>
  <c r="T19" i="18"/>
  <c r="S19" i="18"/>
  <c r="R19" i="18"/>
  <c r="G19" i="18"/>
  <c r="U19" i="18" s="1"/>
  <c r="F19" i="18"/>
  <c r="D19" i="18"/>
  <c r="B19" i="18"/>
  <c r="AH18" i="18"/>
  <c r="AD18" i="18"/>
  <c r="AC18" i="18"/>
  <c r="V18" i="18"/>
  <c r="T18" i="18"/>
  <c r="S18" i="18"/>
  <c r="R18" i="18"/>
  <c r="G18" i="18"/>
  <c r="U18" i="18" s="1"/>
  <c r="F18" i="18"/>
  <c r="D18" i="18"/>
  <c r="B18" i="18"/>
  <c r="AH17" i="18"/>
  <c r="AD17" i="18"/>
  <c r="AC17" i="18"/>
  <c r="V17" i="18"/>
  <c r="T17" i="18"/>
  <c r="S17" i="18"/>
  <c r="R17" i="18"/>
  <c r="G17" i="18"/>
  <c r="U17" i="18" s="1"/>
  <c r="F17" i="18"/>
  <c r="D17" i="18"/>
  <c r="B17" i="18"/>
  <c r="AH16" i="18"/>
  <c r="AD16" i="18"/>
  <c r="AC16" i="18"/>
  <c r="V16" i="18"/>
  <c r="T16" i="18"/>
  <c r="S16" i="18"/>
  <c r="R16" i="18"/>
  <c r="U16" i="18"/>
  <c r="B16" i="18"/>
  <c r="AH15" i="18"/>
  <c r="AD15" i="18"/>
  <c r="AC15" i="18"/>
  <c r="V15" i="18"/>
  <c r="T15" i="18"/>
  <c r="S15" i="18"/>
  <c r="R15" i="18"/>
  <c r="U15" i="18"/>
  <c r="D15" i="18"/>
  <c r="B15" i="18"/>
  <c r="AH14" i="18"/>
  <c r="AD14" i="18"/>
  <c r="AC14" i="18"/>
  <c r="V14" i="18"/>
  <c r="T14" i="18"/>
  <c r="S14" i="18"/>
  <c r="R14" i="18"/>
  <c r="U14" i="18"/>
  <c r="D14" i="18"/>
  <c r="B14" i="18"/>
  <c r="AH13" i="18"/>
  <c r="AD13" i="18"/>
  <c r="AC13" i="18"/>
  <c r="V13" i="18"/>
  <c r="T13" i="18"/>
  <c r="S13" i="18"/>
  <c r="R13" i="18"/>
  <c r="U13" i="18"/>
  <c r="D13" i="18"/>
  <c r="B13" i="18"/>
  <c r="AH12" i="18"/>
  <c r="AD12" i="18"/>
  <c r="AC12" i="18"/>
  <c r="V12" i="18"/>
  <c r="T12" i="18"/>
  <c r="S12" i="18"/>
  <c r="R12" i="18"/>
  <c r="U12" i="18"/>
  <c r="D12" i="18"/>
  <c r="B12" i="18"/>
  <c r="AH11" i="18"/>
  <c r="AD11" i="18"/>
  <c r="AC11" i="18"/>
  <c r="V11" i="18"/>
  <c r="T11" i="18"/>
  <c r="S11" i="18"/>
  <c r="R11" i="18"/>
  <c r="U11" i="18"/>
  <c r="D11" i="18"/>
  <c r="B11" i="18"/>
  <c r="AH10" i="18"/>
  <c r="AD10" i="18"/>
  <c r="AC10" i="18"/>
  <c r="V10" i="18"/>
  <c r="T10" i="18"/>
  <c r="S10" i="18"/>
  <c r="R10" i="18"/>
  <c r="U10" i="18"/>
  <c r="D10" i="18"/>
  <c r="B10" i="18"/>
  <c r="AH9" i="18"/>
  <c r="AD9" i="18"/>
  <c r="AC9" i="18"/>
  <c r="V9" i="18"/>
  <c r="T9" i="18"/>
  <c r="S9" i="18"/>
  <c r="R9" i="18"/>
  <c r="U9" i="18"/>
  <c r="D9" i="18"/>
  <c r="B9" i="18"/>
  <c r="AH8" i="18"/>
  <c r="AD8" i="18"/>
  <c r="AC8" i="18"/>
  <c r="V8" i="18"/>
  <c r="T8" i="18"/>
  <c r="S8" i="18"/>
  <c r="R8" i="18"/>
  <c r="U8" i="18"/>
  <c r="D8" i="18"/>
  <c r="B8" i="18"/>
  <c r="AD7" i="18"/>
  <c r="AC7" i="18"/>
  <c r="V7" i="18"/>
  <c r="T7" i="18"/>
  <c r="S7" i="18"/>
  <c r="R7" i="18"/>
  <c r="U7" i="18"/>
  <c r="D7" i="18"/>
  <c r="B7" i="18"/>
  <c r="AD6" i="18"/>
  <c r="AC6" i="18"/>
  <c r="V6" i="18"/>
  <c r="T6" i="18"/>
  <c r="S6" i="18"/>
  <c r="R6" i="18"/>
  <c r="U6" i="18"/>
  <c r="D6" i="18"/>
  <c r="B6" i="18"/>
  <c r="AD5" i="18"/>
  <c r="AC5" i="18"/>
  <c r="V5" i="18"/>
  <c r="T5" i="18"/>
  <c r="S5" i="18"/>
  <c r="R5" i="18"/>
  <c r="U5" i="18"/>
  <c r="D5" i="18"/>
  <c r="B5" i="18"/>
  <c r="V4" i="18"/>
  <c r="T4" i="18"/>
  <c r="S4" i="18"/>
  <c r="R4" i="18"/>
  <c r="U4" i="18"/>
  <c r="D4" i="18"/>
  <c r="B4" i="18"/>
  <c r="V3" i="18"/>
  <c r="T3" i="18"/>
  <c r="S3" i="18"/>
  <c r="R3" i="18"/>
  <c r="U3" i="18"/>
  <c r="D3" i="18"/>
  <c r="B3" i="18"/>
  <c r="C1" i="18"/>
  <c r="G471" i="14" l="1"/>
  <c r="G470" i="14"/>
  <c r="F470" i="14"/>
  <c r="E470" i="14"/>
  <c r="D470" i="14"/>
  <c r="C470" i="14"/>
  <c r="G469" i="14"/>
  <c r="G468" i="14"/>
  <c r="F467" i="14"/>
  <c r="E467" i="14"/>
  <c r="D467" i="14"/>
  <c r="C467" i="14"/>
  <c r="G465" i="14"/>
  <c r="G464" i="14"/>
  <c r="F463" i="14"/>
  <c r="F462" i="14" s="1"/>
  <c r="E463" i="14"/>
  <c r="E462" i="14" s="1"/>
  <c r="E461" i="14" s="1"/>
  <c r="E460" i="14" s="1"/>
  <c r="E459" i="14" s="1"/>
  <c r="D463" i="14"/>
  <c r="C463" i="14"/>
  <c r="D462" i="14"/>
  <c r="D461" i="14" s="1"/>
  <c r="D460" i="14" s="1"/>
  <c r="D459" i="14" s="1"/>
  <c r="C462" i="14"/>
  <c r="C461" i="14" s="1"/>
  <c r="C460" i="14" s="1"/>
  <c r="C459" i="14" s="1"/>
  <c r="G458" i="14"/>
  <c r="F457" i="14"/>
  <c r="F456" i="14" s="1"/>
  <c r="E457" i="14"/>
  <c r="E456" i="14" s="1"/>
  <c r="D457" i="14"/>
  <c r="D456" i="14" s="1"/>
  <c r="C457" i="14"/>
  <c r="C456" i="14"/>
  <c r="G455" i="14"/>
  <c r="G454" i="14"/>
  <c r="F453" i="14"/>
  <c r="G453" i="14" s="1"/>
  <c r="E453" i="14"/>
  <c r="D453" i="14"/>
  <c r="C453" i="14"/>
  <c r="G452" i="14"/>
  <c r="G451" i="14"/>
  <c r="G450" i="14"/>
  <c r="G449" i="14"/>
  <c r="G448" i="14"/>
  <c r="G447" i="14"/>
  <c r="G446" i="14"/>
  <c r="G445" i="14"/>
  <c r="G444" i="14"/>
  <c r="G443" i="14"/>
  <c r="G442" i="14"/>
  <c r="G441" i="14"/>
  <c r="G439" i="14"/>
  <c r="G438" i="14"/>
  <c r="G437" i="14"/>
  <c r="G436" i="14"/>
  <c r="G435" i="14"/>
  <c r="F434" i="14"/>
  <c r="E434" i="14"/>
  <c r="D434" i="14"/>
  <c r="C434" i="14"/>
  <c r="G433" i="14"/>
  <c r="G432" i="14"/>
  <c r="G431" i="14"/>
  <c r="F430" i="14"/>
  <c r="E430" i="14"/>
  <c r="E429" i="14" s="1"/>
  <c r="E428" i="14" s="1"/>
  <c r="D430" i="14"/>
  <c r="D429" i="14" s="1"/>
  <c r="D428" i="14" s="1"/>
  <c r="C430" i="14"/>
  <c r="F429" i="14"/>
  <c r="F428" i="14" s="1"/>
  <c r="C429" i="14"/>
  <c r="C428" i="14" s="1"/>
  <c r="G427" i="14"/>
  <c r="F426" i="14"/>
  <c r="G426" i="14" s="1"/>
  <c r="E426" i="14"/>
  <c r="E425" i="14" s="1"/>
  <c r="D426" i="14"/>
  <c r="C426" i="14"/>
  <c r="G425" i="14"/>
  <c r="F425" i="14"/>
  <c r="D425" i="14"/>
  <c r="C425" i="14"/>
  <c r="G424" i="14"/>
  <c r="G423" i="14"/>
  <c r="F422" i="14"/>
  <c r="E422" i="14"/>
  <c r="D422" i="14"/>
  <c r="C422" i="14"/>
  <c r="G421" i="14"/>
  <c r="G420" i="14"/>
  <c r="G419" i="14"/>
  <c r="G418" i="14"/>
  <c r="G417" i="14"/>
  <c r="G416" i="14"/>
  <c r="G415" i="14"/>
  <c r="G414" i="14"/>
  <c r="G413" i="14"/>
  <c r="G412" i="14"/>
  <c r="G411" i="14"/>
  <c r="G410" i="14"/>
  <c r="G409" i="14"/>
  <c r="F408" i="14"/>
  <c r="G408" i="14" s="1"/>
  <c r="E408" i="14"/>
  <c r="D408" i="14"/>
  <c r="C408" i="14"/>
  <c r="G407" i="14"/>
  <c r="G406" i="14"/>
  <c r="G405" i="14"/>
  <c r="F404" i="14"/>
  <c r="G404" i="14" s="1"/>
  <c r="E404" i="14"/>
  <c r="E403" i="14" s="1"/>
  <c r="D404" i="14"/>
  <c r="C404" i="14"/>
  <c r="G403" i="14"/>
  <c r="F403" i="14"/>
  <c r="F402" i="14" s="1"/>
  <c r="D403" i="14"/>
  <c r="D402" i="14" s="1"/>
  <c r="C403" i="14"/>
  <c r="C402" i="14" s="1"/>
  <c r="C401" i="14" s="1"/>
  <c r="C400" i="14" s="1"/>
  <c r="G399" i="14"/>
  <c r="G398" i="14"/>
  <c r="F397" i="14"/>
  <c r="E397" i="14"/>
  <c r="D397" i="14"/>
  <c r="C397" i="14"/>
  <c r="G396" i="14"/>
  <c r="G395" i="14"/>
  <c r="G394" i="14"/>
  <c r="G393" i="14"/>
  <c r="G392" i="14"/>
  <c r="G391" i="14"/>
  <c r="G390" i="14"/>
  <c r="G389" i="14"/>
  <c r="F388" i="14"/>
  <c r="F387" i="14" s="1"/>
  <c r="E388" i="14"/>
  <c r="E387" i="14" s="1"/>
  <c r="D388" i="14"/>
  <c r="D387" i="14" s="1"/>
  <c r="C388" i="14"/>
  <c r="C387" i="14"/>
  <c r="G386" i="14"/>
  <c r="F385" i="14"/>
  <c r="E385" i="14"/>
  <c r="D385" i="14"/>
  <c r="C385" i="14"/>
  <c r="G384" i="14"/>
  <c r="G383" i="14"/>
  <c r="G382" i="14"/>
  <c r="G381" i="14"/>
  <c r="F380" i="14"/>
  <c r="G380" i="14" s="1"/>
  <c r="E380" i="14"/>
  <c r="D380" i="14"/>
  <c r="C380" i="14"/>
  <c r="G379" i="14"/>
  <c r="G378" i="14"/>
  <c r="G377" i="14"/>
  <c r="G376" i="14"/>
  <c r="G375" i="14"/>
  <c r="G374" i="14"/>
  <c r="G373" i="14"/>
  <c r="G372" i="14"/>
  <c r="G371" i="14"/>
  <c r="G370" i="14"/>
  <c r="G369" i="14"/>
  <c r="G368" i="14"/>
  <c r="G367" i="14"/>
  <c r="G366" i="14"/>
  <c r="G365" i="14"/>
  <c r="G364" i="14"/>
  <c r="G363" i="14"/>
  <c r="G362" i="14"/>
  <c r="G361" i="14"/>
  <c r="G360" i="14"/>
  <c r="G359" i="14"/>
  <c r="G358" i="14"/>
  <c r="G357" i="14"/>
  <c r="G356" i="14"/>
  <c r="G355" i="14"/>
  <c r="F354" i="14"/>
  <c r="E354" i="14"/>
  <c r="D354" i="14"/>
  <c r="C354" i="14"/>
  <c r="G353" i="14"/>
  <c r="G352" i="14"/>
  <c r="G351" i="14"/>
  <c r="F350" i="14"/>
  <c r="F349" i="14" s="1"/>
  <c r="E350" i="14"/>
  <c r="E349" i="14" s="1"/>
  <c r="D350" i="14"/>
  <c r="D349" i="14" s="1"/>
  <c r="C350" i="14"/>
  <c r="C349" i="14"/>
  <c r="C348" i="14" s="1"/>
  <c r="G347" i="14"/>
  <c r="G346" i="14"/>
  <c r="G345" i="14"/>
  <c r="F345" i="14"/>
  <c r="E345" i="14"/>
  <c r="D345" i="14"/>
  <c r="C345" i="14"/>
  <c r="G344" i="14"/>
  <c r="G343" i="14"/>
  <c r="G342" i="14"/>
  <c r="G341" i="14"/>
  <c r="G340" i="14"/>
  <c r="G339" i="14"/>
  <c r="G338" i="14"/>
  <c r="G337" i="14"/>
  <c r="F336" i="14"/>
  <c r="E336" i="14"/>
  <c r="E335" i="14" s="1"/>
  <c r="D336" i="14"/>
  <c r="C336" i="14"/>
  <c r="F335" i="14"/>
  <c r="D335" i="14"/>
  <c r="C335" i="14"/>
  <c r="F333" i="14"/>
  <c r="G332" i="14"/>
  <c r="F331" i="14"/>
  <c r="G331" i="14" s="1"/>
  <c r="E331" i="14"/>
  <c r="D331" i="14"/>
  <c r="C331" i="14"/>
  <c r="G330" i="14"/>
  <c r="G329" i="14"/>
  <c r="G328" i="14"/>
  <c r="G327" i="14"/>
  <c r="F326" i="14"/>
  <c r="E326" i="14"/>
  <c r="D326" i="14"/>
  <c r="C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F300" i="14"/>
  <c r="E300" i="14"/>
  <c r="D300" i="14"/>
  <c r="C300" i="14"/>
  <c r="G299" i="14"/>
  <c r="G298" i="14"/>
  <c r="G297" i="14"/>
  <c r="F296" i="14"/>
  <c r="E296" i="14"/>
  <c r="D296" i="14"/>
  <c r="C296" i="14"/>
  <c r="E295" i="14"/>
  <c r="E294" i="14" s="1"/>
  <c r="D295" i="14"/>
  <c r="D294" i="14" s="1"/>
  <c r="C295" i="14"/>
  <c r="C294" i="14" s="1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F268" i="14"/>
  <c r="G268" i="14" s="1"/>
  <c r="E268" i="14"/>
  <c r="E267" i="14" s="1"/>
  <c r="E266" i="14" s="1"/>
  <c r="D268" i="14"/>
  <c r="C268" i="14"/>
  <c r="D267" i="14"/>
  <c r="D266" i="14" s="1"/>
  <c r="C267" i="14"/>
  <c r="C266" i="14" s="1"/>
  <c r="G265" i="14"/>
  <c r="F264" i="14"/>
  <c r="F263" i="14" s="1"/>
  <c r="E264" i="14"/>
  <c r="E263" i="14" s="1"/>
  <c r="D264" i="14"/>
  <c r="C264" i="14"/>
  <c r="C263" i="14" s="1"/>
  <c r="D263" i="14"/>
  <c r="G262" i="14"/>
  <c r="G261" i="14"/>
  <c r="F260" i="14"/>
  <c r="G260" i="14" s="1"/>
  <c r="E260" i="14"/>
  <c r="D260" i="14"/>
  <c r="C260" i="14"/>
  <c r="G259" i="14"/>
  <c r="G258" i="14"/>
  <c r="G257" i="14"/>
  <c r="G256" i="14"/>
  <c r="G255" i="14"/>
  <c r="G254" i="14"/>
  <c r="G253" i="14"/>
  <c r="G252" i="14"/>
  <c r="G251" i="14"/>
  <c r="F251" i="14"/>
  <c r="E251" i="14"/>
  <c r="E250" i="14" s="1"/>
  <c r="D251" i="14"/>
  <c r="D250" i="14" s="1"/>
  <c r="C251" i="14"/>
  <c r="C250" i="14" s="1"/>
  <c r="F250" i="14"/>
  <c r="G249" i="14"/>
  <c r="F248" i="14"/>
  <c r="G248" i="14" s="1"/>
  <c r="E248" i="14"/>
  <c r="D248" i="14"/>
  <c r="C248" i="14"/>
  <c r="G247" i="14"/>
  <c r="G246" i="14"/>
  <c r="G245" i="14"/>
  <c r="G244" i="14"/>
  <c r="G243" i="14"/>
  <c r="F243" i="14"/>
  <c r="E243" i="14"/>
  <c r="D243" i="14"/>
  <c r="C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F217" i="14"/>
  <c r="E217" i="14"/>
  <c r="D217" i="14"/>
  <c r="C217" i="14"/>
  <c r="G216" i="14"/>
  <c r="G215" i="14"/>
  <c r="G214" i="14"/>
  <c r="G213" i="14"/>
  <c r="F213" i="14"/>
  <c r="E213" i="14"/>
  <c r="E212" i="14" s="1"/>
  <c r="E211" i="14" s="1"/>
  <c r="D213" i="14"/>
  <c r="D212" i="14" s="1"/>
  <c r="C213" i="14"/>
  <c r="F212" i="14"/>
  <c r="C212" i="14"/>
  <c r="G210" i="14"/>
  <c r="G209" i="14"/>
  <c r="F208" i="14"/>
  <c r="E208" i="14"/>
  <c r="D208" i="14"/>
  <c r="C208" i="14"/>
  <c r="G207" i="14"/>
  <c r="G206" i="14"/>
  <c r="G205" i="14"/>
  <c r="G204" i="14"/>
  <c r="G203" i="14"/>
  <c r="G202" i="14"/>
  <c r="G201" i="14"/>
  <c r="G200" i="14"/>
  <c r="F199" i="14"/>
  <c r="G199" i="14" s="1"/>
  <c r="E199" i="14"/>
  <c r="E198" i="14" s="1"/>
  <c r="D199" i="14"/>
  <c r="D198" i="14" s="1"/>
  <c r="C199" i="14"/>
  <c r="C198" i="14" s="1"/>
  <c r="F198" i="14"/>
  <c r="G198" i="14" s="1"/>
  <c r="G197" i="14"/>
  <c r="F196" i="14"/>
  <c r="E196" i="14"/>
  <c r="D196" i="14"/>
  <c r="C196" i="14"/>
  <c r="G195" i="14"/>
  <c r="G194" i="14"/>
  <c r="G193" i="14"/>
  <c r="G192" i="14"/>
  <c r="G191" i="14"/>
  <c r="F191" i="14"/>
  <c r="E191" i="14"/>
  <c r="D191" i="14"/>
  <c r="C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F165" i="14"/>
  <c r="G165" i="14" s="1"/>
  <c r="E165" i="14"/>
  <c r="D165" i="14"/>
  <c r="C165" i="14"/>
  <c r="G164" i="14"/>
  <c r="G163" i="14"/>
  <c r="G162" i="14"/>
  <c r="F161" i="14"/>
  <c r="G161" i="14" s="1"/>
  <c r="E161" i="14"/>
  <c r="D161" i="14"/>
  <c r="D160" i="14" s="1"/>
  <c r="D159" i="14" s="1"/>
  <c r="C161" i="14"/>
  <c r="C160" i="14" s="1"/>
  <c r="C159" i="14" s="1"/>
  <c r="F160" i="14"/>
  <c r="E160" i="14"/>
  <c r="E159" i="14" s="1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F141" i="14"/>
  <c r="G141" i="14" s="1"/>
  <c r="E141" i="14"/>
  <c r="D141" i="14"/>
  <c r="C141" i="14"/>
  <c r="G140" i="14"/>
  <c r="G139" i="14"/>
  <c r="G138" i="14"/>
  <c r="F137" i="14"/>
  <c r="G137" i="14" s="1"/>
  <c r="E137" i="14"/>
  <c r="D137" i="14"/>
  <c r="D136" i="14" s="1"/>
  <c r="D135" i="14" s="1"/>
  <c r="C137" i="14"/>
  <c r="C136" i="14" s="1"/>
  <c r="C135" i="14" s="1"/>
  <c r="F136" i="14"/>
  <c r="E136" i="14"/>
  <c r="E135" i="14" s="1"/>
  <c r="G134" i="14"/>
  <c r="G133" i="14"/>
  <c r="G132" i="14"/>
  <c r="F131" i="14"/>
  <c r="G131" i="14" s="1"/>
  <c r="E131" i="14"/>
  <c r="D131" i="14"/>
  <c r="C131" i="14"/>
  <c r="F130" i="14"/>
  <c r="G130" i="14" s="1"/>
  <c r="E130" i="14"/>
  <c r="D130" i="14"/>
  <c r="C130" i="14"/>
  <c r="G129" i="14"/>
  <c r="F128" i="14"/>
  <c r="E128" i="14"/>
  <c r="D128" i="14"/>
  <c r="C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F109" i="14"/>
  <c r="G109" i="14" s="1"/>
  <c r="E109" i="14"/>
  <c r="D109" i="14"/>
  <c r="C109" i="14"/>
  <c r="G108" i="14"/>
  <c r="G107" i="14"/>
  <c r="G106" i="14"/>
  <c r="F105" i="14"/>
  <c r="G105" i="14" s="1"/>
  <c r="E105" i="14"/>
  <c r="E104" i="14" s="1"/>
  <c r="E103" i="14" s="1"/>
  <c r="D105" i="14"/>
  <c r="D104" i="14" s="1"/>
  <c r="D103" i="14" s="1"/>
  <c r="C105" i="14"/>
  <c r="F104" i="14"/>
  <c r="F103" i="14" s="1"/>
  <c r="C104" i="14"/>
  <c r="C103" i="14" s="1"/>
  <c r="G102" i="14"/>
  <c r="G101" i="14"/>
  <c r="G100" i="14"/>
  <c r="F99" i="14"/>
  <c r="G99" i="14" s="1"/>
  <c r="E99" i="14"/>
  <c r="D99" i="14"/>
  <c r="D98" i="14" s="1"/>
  <c r="C99" i="14"/>
  <c r="F98" i="14"/>
  <c r="E98" i="14"/>
  <c r="C98" i="14"/>
  <c r="G97" i="14"/>
  <c r="F96" i="14"/>
  <c r="E96" i="14"/>
  <c r="D96" i="14"/>
  <c r="C96" i="14"/>
  <c r="G95" i="14"/>
  <c r="F94" i="14"/>
  <c r="G94" i="14" s="1"/>
  <c r="E94" i="14"/>
  <c r="D94" i="14"/>
  <c r="C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F76" i="14"/>
  <c r="E76" i="14"/>
  <c r="D76" i="14"/>
  <c r="C76" i="14"/>
  <c r="G75" i="14"/>
  <c r="G74" i="14"/>
  <c r="G73" i="14"/>
  <c r="F72" i="14"/>
  <c r="E72" i="14"/>
  <c r="D72" i="14"/>
  <c r="C72" i="14"/>
  <c r="E71" i="14"/>
  <c r="E70" i="14" s="1"/>
  <c r="D71" i="14"/>
  <c r="C71" i="14"/>
  <c r="C70" i="14" s="1"/>
  <c r="D66" i="14"/>
  <c r="G65" i="14"/>
  <c r="G64" i="14"/>
  <c r="G63" i="14"/>
  <c r="G62" i="14"/>
  <c r="G61" i="14"/>
  <c r="G60" i="14"/>
  <c r="G59" i="14"/>
  <c r="G58" i="14"/>
  <c r="G57" i="14"/>
  <c r="G56" i="14"/>
  <c r="F56" i="14"/>
  <c r="E56" i="14"/>
  <c r="D56" i="14"/>
  <c r="C56" i="14"/>
  <c r="C55" i="14" s="1"/>
  <c r="G55" i="14" s="1"/>
  <c r="F55" i="14"/>
  <c r="E55" i="14"/>
  <c r="D55" i="14"/>
  <c r="G54" i="14"/>
  <c r="F53" i="14"/>
  <c r="E53" i="14"/>
  <c r="D53" i="14"/>
  <c r="C53" i="14"/>
  <c r="G52" i="14"/>
  <c r="G51" i="14"/>
  <c r="F51" i="14"/>
  <c r="E51" i="14"/>
  <c r="D51" i="14"/>
  <c r="C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F28" i="14"/>
  <c r="E28" i="14"/>
  <c r="D28" i="14"/>
  <c r="D27" i="14" s="1"/>
  <c r="D26" i="14" s="1"/>
  <c r="D25" i="14" s="1"/>
  <c r="D24" i="14" s="1"/>
  <c r="C28" i="14"/>
  <c r="C27" i="14" s="1"/>
  <c r="F27" i="14"/>
  <c r="F26" i="14" s="1"/>
  <c r="G23" i="14"/>
  <c r="G22" i="14"/>
  <c r="G21" i="14"/>
  <c r="G20" i="14"/>
  <c r="F20" i="14"/>
  <c r="E20" i="14"/>
  <c r="D20" i="14"/>
  <c r="C20" i="14"/>
  <c r="G19" i="14"/>
  <c r="G18" i="14"/>
  <c r="G17" i="14"/>
  <c r="G16" i="14"/>
  <c r="F15" i="14"/>
  <c r="E15" i="14"/>
  <c r="E14" i="14" s="1"/>
  <c r="E13" i="14" s="1"/>
  <c r="E12" i="14" s="1"/>
  <c r="E11" i="14" s="1"/>
  <c r="D15" i="14"/>
  <c r="D14" i="14" s="1"/>
  <c r="D13" i="14" s="1"/>
  <c r="D12" i="14" s="1"/>
  <c r="D11" i="14" s="1"/>
  <c r="C15" i="14"/>
  <c r="F14" i="14"/>
  <c r="C14" i="14"/>
  <c r="C13" i="14" s="1"/>
  <c r="C12" i="14" s="1"/>
  <c r="C11" i="14" s="1"/>
  <c r="D158" i="14" l="1"/>
  <c r="D157" i="14" s="1"/>
  <c r="D10" i="14" s="1"/>
  <c r="D9" i="14" s="1"/>
  <c r="D8" i="14" s="1"/>
  <c r="E69" i="14"/>
  <c r="E68" i="14" s="1"/>
  <c r="D401" i="14"/>
  <c r="D400" i="14" s="1"/>
  <c r="F461" i="14"/>
  <c r="G462" i="14"/>
  <c r="E348" i="14"/>
  <c r="F401" i="14"/>
  <c r="G402" i="14"/>
  <c r="G349" i="14"/>
  <c r="F348" i="14"/>
  <c r="G428" i="14"/>
  <c r="G387" i="14"/>
  <c r="D70" i="14"/>
  <c r="D69" i="14" s="1"/>
  <c r="D68" i="14" s="1"/>
  <c r="D348" i="14"/>
  <c r="C69" i="14"/>
  <c r="C68" i="14" s="1"/>
  <c r="F25" i="14"/>
  <c r="G26" i="14"/>
  <c r="G103" i="14"/>
  <c r="C211" i="14"/>
  <c r="G456" i="14"/>
  <c r="C26" i="14"/>
  <c r="C25" i="14" s="1"/>
  <c r="C24" i="14" s="1"/>
  <c r="G27" i="14"/>
  <c r="E402" i="14"/>
  <c r="E401" i="14" s="1"/>
  <c r="E400" i="14" s="1"/>
  <c r="E158" i="14"/>
  <c r="E157" i="14" s="1"/>
  <c r="C158" i="14"/>
  <c r="C157" i="14" s="1"/>
  <c r="C10" i="14" s="1"/>
  <c r="C9" i="14" s="1"/>
  <c r="C8" i="14" s="1"/>
  <c r="G136" i="14"/>
  <c r="G160" i="14"/>
  <c r="D211" i="14"/>
  <c r="G263" i="14"/>
  <c r="E27" i="14"/>
  <c r="E26" i="14" s="1"/>
  <c r="E25" i="14" s="1"/>
  <c r="E24" i="14" s="1"/>
  <c r="E10" i="14" s="1"/>
  <c r="E9" i="14" s="1"/>
  <c r="E8" i="14" s="1"/>
  <c r="F71" i="14"/>
  <c r="F211" i="14"/>
  <c r="F295" i="14"/>
  <c r="G463" i="14"/>
  <c r="G335" i="14"/>
  <c r="G385" i="14"/>
  <c r="G397" i="14"/>
  <c r="G429" i="14"/>
  <c r="F13" i="14"/>
  <c r="G98" i="14"/>
  <c r="G104" i="14"/>
  <c r="G128" i="14"/>
  <c r="G196" i="14"/>
  <c r="G208" i="14"/>
  <c r="G264" i="14"/>
  <c r="G326" i="14"/>
  <c r="G14" i="14"/>
  <c r="G15" i="14"/>
  <c r="G53" i="14"/>
  <c r="F135" i="14"/>
  <c r="F159" i="14"/>
  <c r="F267" i="14"/>
  <c r="G350" i="14"/>
  <c r="G354" i="14"/>
  <c r="G388" i="14"/>
  <c r="G457" i="14"/>
  <c r="G72" i="14"/>
  <c r="G76" i="14"/>
  <c r="G96" i="14"/>
  <c r="G212" i="14"/>
  <c r="G250" i="14"/>
  <c r="G296" i="14"/>
  <c r="G300" i="14"/>
  <c r="G336" i="14"/>
  <c r="G422" i="14"/>
  <c r="G430" i="14"/>
  <c r="G434" i="14"/>
  <c r="G467" i="14"/>
  <c r="G267" i="14" l="1"/>
  <c r="F266" i="14"/>
  <c r="F70" i="14"/>
  <c r="G71" i="14"/>
  <c r="F400" i="14"/>
  <c r="G401" i="14"/>
  <c r="F24" i="14"/>
  <c r="G25" i="14"/>
  <c r="G135" i="14"/>
  <c r="F12" i="14"/>
  <c r="G13" i="14"/>
  <c r="G348" i="14"/>
  <c r="F294" i="14"/>
  <c r="G295" i="14"/>
  <c r="F460" i="14"/>
  <c r="G461" i="14"/>
  <c r="G211" i="14"/>
  <c r="G159" i="14"/>
  <c r="F158" i="14"/>
  <c r="G24" i="14" l="1"/>
  <c r="G294" i="14"/>
  <c r="G400" i="14"/>
  <c r="F459" i="14"/>
  <c r="G460" i="14"/>
  <c r="G158" i="14"/>
  <c r="F157" i="14"/>
  <c r="G12" i="14"/>
  <c r="F11" i="14"/>
  <c r="G266" i="14"/>
  <c r="G70" i="14"/>
  <c r="F69" i="14"/>
  <c r="G69" i="14" l="1"/>
  <c r="F68" i="14"/>
  <c r="G157" i="14"/>
  <c r="G459" i="14"/>
  <c r="F10" i="14"/>
  <c r="G11" i="14"/>
  <c r="G10" i="14" l="1"/>
  <c r="F9" i="14"/>
  <c r="G68" i="14"/>
  <c r="F8" i="14" l="1"/>
  <c r="G9" i="14"/>
  <c r="G10" i="1" l="1"/>
  <c r="D11" i="4" l="1"/>
  <c r="C11" i="4" l="1"/>
  <c r="C13" i="2"/>
  <c r="C35" i="7" l="1"/>
  <c r="J25" i="1" l="1"/>
  <c r="J24" i="1" l="1"/>
  <c r="E10" i="8"/>
  <c r="D10" i="8"/>
  <c r="F10" i="8"/>
  <c r="F11" i="8"/>
  <c r="E11" i="8"/>
  <c r="H11" i="8" s="1"/>
  <c r="D11" i="8"/>
  <c r="C11" i="8"/>
  <c r="G11" i="8" s="1"/>
  <c r="C13" i="8"/>
  <c r="F14" i="8"/>
  <c r="F13" i="8" s="1"/>
  <c r="E14" i="8"/>
  <c r="E13" i="8" s="1"/>
  <c r="D14" i="8"/>
  <c r="C14" i="8"/>
  <c r="F16" i="8"/>
  <c r="E16" i="8"/>
  <c r="H16" i="8" s="1"/>
  <c r="D16" i="8"/>
  <c r="C16" i="8"/>
  <c r="F18" i="8"/>
  <c r="H18" i="8" s="1"/>
  <c r="E18" i="8"/>
  <c r="D18" i="8"/>
  <c r="D13" i="8" s="1"/>
  <c r="C18" i="8"/>
  <c r="H19" i="8"/>
  <c r="G19" i="8"/>
  <c r="H17" i="8"/>
  <c r="G17" i="8"/>
  <c r="G16" i="8"/>
  <c r="H15" i="8"/>
  <c r="G15" i="8"/>
  <c r="H12" i="8"/>
  <c r="G12" i="8"/>
  <c r="E17" i="7"/>
  <c r="H22" i="1" s="1"/>
  <c r="D17" i="7"/>
  <c r="G22" i="1" s="1"/>
  <c r="F19" i="7"/>
  <c r="F18" i="7" s="1"/>
  <c r="C19" i="7"/>
  <c r="G19" i="7" s="1"/>
  <c r="F24" i="7"/>
  <c r="H24" i="7" s="1"/>
  <c r="C24" i="7"/>
  <c r="F22" i="7"/>
  <c r="G22" i="7" s="1"/>
  <c r="H22" i="7"/>
  <c r="C22" i="7"/>
  <c r="H26" i="7"/>
  <c r="G26" i="7"/>
  <c r="H25" i="7"/>
  <c r="G25" i="7"/>
  <c r="H23" i="7"/>
  <c r="G23" i="7"/>
  <c r="H21" i="7"/>
  <c r="G21" i="7"/>
  <c r="H20" i="7"/>
  <c r="G20" i="7"/>
  <c r="H19" i="7"/>
  <c r="H14" i="8" l="1"/>
  <c r="G14" i="8"/>
  <c r="C18" i="7"/>
  <c r="G18" i="8"/>
  <c r="C10" i="8"/>
  <c r="G10" i="8" s="1"/>
  <c r="H10" i="8"/>
  <c r="H13" i="8"/>
  <c r="G13" i="8"/>
  <c r="G24" i="7"/>
  <c r="F14" i="7" l="1"/>
  <c r="F12" i="7"/>
  <c r="F11" i="7" s="1"/>
  <c r="E10" i="7"/>
  <c r="H21" i="1" s="1"/>
  <c r="D10" i="7"/>
  <c r="G21" i="1" s="1"/>
  <c r="C12" i="7"/>
  <c r="C11" i="7" s="1"/>
  <c r="F15" i="7"/>
  <c r="C15" i="7"/>
  <c r="C14" i="7" s="1"/>
  <c r="C10" i="7" l="1"/>
  <c r="F21" i="1" s="1"/>
  <c r="F10" i="7"/>
  <c r="I21" i="1" s="1"/>
  <c r="F28" i="7"/>
  <c r="F27" i="7" s="1"/>
  <c r="H27" i="7" s="1"/>
  <c r="C28" i="7"/>
  <c r="G28" i="7" s="1"/>
  <c r="F30" i="7"/>
  <c r="C30" i="7"/>
  <c r="G30" i="7" s="1"/>
  <c r="C32" i="7"/>
  <c r="F33" i="7"/>
  <c r="H33" i="7" s="1"/>
  <c r="C33" i="7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G29" i="7"/>
  <c r="H29" i="7"/>
  <c r="H30" i="7"/>
  <c r="G31" i="7"/>
  <c r="H31" i="7"/>
  <c r="G34" i="7"/>
  <c r="H34" i="7"/>
  <c r="G36" i="7"/>
  <c r="H36" i="7"/>
  <c r="H10" i="7"/>
  <c r="F35" i="7"/>
  <c r="G35" i="7" s="1"/>
  <c r="E10" i="10"/>
  <c r="F13" i="10"/>
  <c r="E13" i="10"/>
  <c r="D13" i="10"/>
  <c r="D10" i="10" s="1"/>
  <c r="C13" i="10"/>
  <c r="F11" i="10"/>
  <c r="E11" i="10"/>
  <c r="D11" i="10"/>
  <c r="C11" i="10"/>
  <c r="G14" i="10"/>
  <c r="G12" i="10"/>
  <c r="F11" i="4"/>
  <c r="E11" i="4"/>
  <c r="F14" i="4"/>
  <c r="E14" i="4"/>
  <c r="D14" i="4"/>
  <c r="C14" i="4"/>
  <c r="F16" i="4"/>
  <c r="E16" i="4"/>
  <c r="D16" i="4"/>
  <c r="C16" i="4"/>
  <c r="F18" i="4"/>
  <c r="E18" i="4"/>
  <c r="D18" i="4"/>
  <c r="C18" i="4"/>
  <c r="F24" i="4"/>
  <c r="E24" i="4"/>
  <c r="D24" i="4"/>
  <c r="C24" i="4"/>
  <c r="F26" i="4"/>
  <c r="E26" i="4"/>
  <c r="D26" i="4"/>
  <c r="C26" i="4"/>
  <c r="F29" i="4"/>
  <c r="E29" i="4"/>
  <c r="D29" i="4"/>
  <c r="C29" i="4"/>
  <c r="F32" i="4"/>
  <c r="E32" i="4"/>
  <c r="D32" i="4"/>
  <c r="C32" i="4"/>
  <c r="F34" i="4"/>
  <c r="E34" i="4"/>
  <c r="D34" i="4"/>
  <c r="C34" i="4"/>
  <c r="F36" i="4"/>
  <c r="E36" i="4"/>
  <c r="D36" i="4"/>
  <c r="C36" i="4"/>
  <c r="F42" i="4"/>
  <c r="E42" i="4"/>
  <c r="D42" i="4"/>
  <c r="C42" i="4"/>
  <c r="F44" i="4"/>
  <c r="E44" i="4"/>
  <c r="D44" i="4"/>
  <c r="C44" i="4"/>
  <c r="D46" i="4"/>
  <c r="E46" i="4"/>
  <c r="F46" i="4"/>
  <c r="C46" i="4"/>
  <c r="G12" i="4"/>
  <c r="G15" i="4"/>
  <c r="G17" i="4"/>
  <c r="G19" i="4"/>
  <c r="G20" i="4"/>
  <c r="G21" i="4"/>
  <c r="G22" i="4"/>
  <c r="G23" i="4"/>
  <c r="G25" i="4"/>
  <c r="G27" i="4"/>
  <c r="G30" i="4"/>
  <c r="G31" i="4"/>
  <c r="G33" i="4"/>
  <c r="G35" i="4"/>
  <c r="G37" i="4"/>
  <c r="G38" i="4"/>
  <c r="G39" i="4"/>
  <c r="G40" i="4"/>
  <c r="G41" i="4"/>
  <c r="G43" i="4"/>
  <c r="G45" i="4"/>
  <c r="G47" i="4"/>
  <c r="F10" i="10" l="1"/>
  <c r="G13" i="10"/>
  <c r="E28" i="4"/>
  <c r="G14" i="4"/>
  <c r="F28" i="4"/>
  <c r="G44" i="4"/>
  <c r="G34" i="4"/>
  <c r="F32" i="7"/>
  <c r="F17" i="7" s="1"/>
  <c r="I22" i="1" s="1"/>
  <c r="C10" i="10"/>
  <c r="G10" i="10" s="1"/>
  <c r="G42" i="4"/>
  <c r="G32" i="4"/>
  <c r="G24" i="4"/>
  <c r="G11" i="10"/>
  <c r="H28" i="7"/>
  <c r="C27" i="7"/>
  <c r="G27" i="7" s="1"/>
  <c r="G10" i="7"/>
  <c r="J21" i="1"/>
  <c r="G36" i="4"/>
  <c r="G29" i="4"/>
  <c r="G18" i="4"/>
  <c r="G11" i="4"/>
  <c r="D28" i="4"/>
  <c r="G33" i="7"/>
  <c r="H17" i="7"/>
  <c r="H32" i="7"/>
  <c r="G32" i="7"/>
  <c r="H35" i="7"/>
  <c r="D10" i="4"/>
  <c r="G46" i="4"/>
  <c r="C28" i="4"/>
  <c r="F10" i="4"/>
  <c r="C10" i="4"/>
  <c r="E10" i="4"/>
  <c r="G16" i="4"/>
  <c r="G26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C78" i="6"/>
  <c r="F80" i="6"/>
  <c r="C80" i="6"/>
  <c r="F83" i="6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G14" i="1" s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F161" i="6"/>
  <c r="C161" i="6"/>
  <c r="E10" i="2"/>
  <c r="H10" i="1" s="1"/>
  <c r="D11" i="2"/>
  <c r="E11" i="2"/>
  <c r="F13" i="2"/>
  <c r="F16" i="2"/>
  <c r="C16" i="2"/>
  <c r="F21" i="2"/>
  <c r="C21" i="2"/>
  <c r="F24" i="2"/>
  <c r="C24" i="2"/>
  <c r="F27" i="2"/>
  <c r="C27" i="2"/>
  <c r="F30" i="2"/>
  <c r="C30" i="2"/>
  <c r="F36" i="2"/>
  <c r="F35" i="2" s="1"/>
  <c r="C36" i="2"/>
  <c r="F43" i="2"/>
  <c r="C43" i="2"/>
  <c r="C35" i="2" s="1"/>
  <c r="F47" i="2"/>
  <c r="C47" i="2"/>
  <c r="F49" i="2"/>
  <c r="C49" i="2"/>
  <c r="C46" i="2" s="1"/>
  <c r="F53" i="2"/>
  <c r="C53" i="2"/>
  <c r="F56" i="2"/>
  <c r="C56" i="2"/>
  <c r="F60" i="2"/>
  <c r="F59" i="2" s="1"/>
  <c r="C60" i="2"/>
  <c r="C59" i="2" s="1"/>
  <c r="G65" i="2"/>
  <c r="F64" i="2"/>
  <c r="G64" i="2" s="1"/>
  <c r="C64" i="2"/>
  <c r="F67" i="2"/>
  <c r="C67" i="2"/>
  <c r="F69" i="2"/>
  <c r="C69" i="2"/>
  <c r="E71" i="2"/>
  <c r="H11" i="1" s="1"/>
  <c r="D71" i="2"/>
  <c r="G11" i="1" s="1"/>
  <c r="F73" i="2"/>
  <c r="C73" i="2"/>
  <c r="F75" i="2"/>
  <c r="C75" i="2"/>
  <c r="G79" i="2"/>
  <c r="F78" i="2"/>
  <c r="C78" i="2"/>
  <c r="G28" i="4" l="1"/>
  <c r="F52" i="2"/>
  <c r="F46" i="2"/>
  <c r="F12" i="2"/>
  <c r="F66" i="2"/>
  <c r="G59" i="2"/>
  <c r="F72" i="2"/>
  <c r="C52" i="2"/>
  <c r="G52" i="2"/>
  <c r="G35" i="2"/>
  <c r="G83" i="6"/>
  <c r="C66" i="2"/>
  <c r="G66" i="2" s="1"/>
  <c r="G46" i="2"/>
  <c r="G78" i="6"/>
  <c r="G10" i="4"/>
  <c r="C17" i="7"/>
  <c r="F22" i="1" s="1"/>
  <c r="J22" i="1" s="1"/>
  <c r="D10" i="2"/>
  <c r="C12" i="2"/>
  <c r="C90" i="6"/>
  <c r="E9" i="6"/>
  <c r="G57" i="6"/>
  <c r="C11" i="6"/>
  <c r="D9" i="6"/>
  <c r="G13" i="1"/>
  <c r="G144" i="6"/>
  <c r="G126" i="6"/>
  <c r="G66" i="6"/>
  <c r="G46" i="6"/>
  <c r="F11" i="6"/>
  <c r="G141" i="6"/>
  <c r="G115" i="6"/>
  <c r="G107" i="6"/>
  <c r="G91" i="6"/>
  <c r="G74" i="6"/>
  <c r="G68" i="6"/>
  <c r="G48" i="6"/>
  <c r="G36" i="6"/>
  <c r="C23" i="6"/>
  <c r="G29" i="6"/>
  <c r="G161" i="6"/>
  <c r="F121" i="6"/>
  <c r="H121" i="6" s="1"/>
  <c r="G24" i="6"/>
  <c r="G17" i="6"/>
  <c r="G149" i="6"/>
  <c r="G157" i="6"/>
  <c r="C154" i="6"/>
  <c r="G117" i="6"/>
  <c r="F98" i="6"/>
  <c r="H98" i="6" s="1"/>
  <c r="G85" i="6"/>
  <c r="G80" i="6"/>
  <c r="G76" i="6"/>
  <c r="F56" i="6"/>
  <c r="H56" i="6" s="1"/>
  <c r="G19" i="6"/>
  <c r="C65" i="6"/>
  <c r="C114" i="6"/>
  <c r="C98" i="6"/>
  <c r="C73" i="6"/>
  <c r="G60" i="6"/>
  <c r="G148" i="6"/>
  <c r="H148" i="6"/>
  <c r="F73" i="6"/>
  <c r="F65" i="6"/>
  <c r="C121" i="6"/>
  <c r="C56" i="6"/>
  <c r="G151" i="6"/>
  <c r="G99" i="6"/>
  <c r="G94" i="6"/>
  <c r="F90" i="6"/>
  <c r="G71" i="6"/>
  <c r="F23" i="6"/>
  <c r="F154" i="6"/>
  <c r="F114" i="6"/>
  <c r="G152" i="6"/>
  <c r="G134" i="6"/>
  <c r="G12" i="6"/>
  <c r="G103" i="6"/>
  <c r="G122" i="6"/>
  <c r="G137" i="6"/>
  <c r="G155" i="6"/>
  <c r="G159" i="6"/>
  <c r="C72" i="2"/>
  <c r="G72" i="2"/>
  <c r="F81" i="2"/>
  <c r="G81" i="2" s="1"/>
  <c r="C81" i="2"/>
  <c r="F85" i="2"/>
  <c r="C85" i="2"/>
  <c r="G85" i="2" s="1"/>
  <c r="F88" i="2"/>
  <c r="C88" i="2"/>
  <c r="G13" i="2"/>
  <c r="G14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6" i="2"/>
  <c r="G37" i="2"/>
  <c r="G38" i="2"/>
  <c r="G39" i="2"/>
  <c r="G40" i="2"/>
  <c r="G41" i="2"/>
  <c r="G42" i="2"/>
  <c r="G43" i="2"/>
  <c r="G44" i="2"/>
  <c r="G45" i="2"/>
  <c r="G47" i="2"/>
  <c r="G48" i="2"/>
  <c r="G49" i="2"/>
  <c r="G50" i="2"/>
  <c r="G51" i="2"/>
  <c r="G53" i="2"/>
  <c r="G54" i="2"/>
  <c r="G55" i="2"/>
  <c r="G56" i="2"/>
  <c r="G57" i="2"/>
  <c r="G58" i="2"/>
  <c r="G60" i="2"/>
  <c r="G61" i="2"/>
  <c r="G62" i="2"/>
  <c r="G63" i="2"/>
  <c r="G67" i="2"/>
  <c r="G68" i="2"/>
  <c r="G69" i="2"/>
  <c r="G70" i="2"/>
  <c r="G73" i="2"/>
  <c r="G74" i="2"/>
  <c r="G75" i="2"/>
  <c r="G76" i="2"/>
  <c r="G78" i="2"/>
  <c r="G80" i="2"/>
  <c r="G82" i="2"/>
  <c r="G83" i="2"/>
  <c r="G84" i="2"/>
  <c r="G86" i="2"/>
  <c r="G87" i="2"/>
  <c r="G89" i="2"/>
  <c r="G11" i="6" l="1"/>
  <c r="F11" i="2"/>
  <c r="G12" i="2"/>
  <c r="G17" i="7"/>
  <c r="I10" i="1"/>
  <c r="C11" i="2"/>
  <c r="G11" i="2" s="1"/>
  <c r="C10" i="6"/>
  <c r="F13" i="1" s="1"/>
  <c r="C113" i="6"/>
  <c r="G56" i="6"/>
  <c r="G98" i="6"/>
  <c r="H114" i="6"/>
  <c r="G114" i="6"/>
  <c r="F113" i="6"/>
  <c r="I14" i="1" s="1"/>
  <c r="H154" i="6"/>
  <c r="G154" i="6"/>
  <c r="G121" i="6"/>
  <c r="F10" i="6"/>
  <c r="G23" i="6"/>
  <c r="H23" i="6"/>
  <c r="H65" i="6"/>
  <c r="G65" i="6"/>
  <c r="H90" i="6"/>
  <c r="G90" i="6"/>
  <c r="G73" i="6"/>
  <c r="H73" i="6"/>
  <c r="F77" i="2"/>
  <c r="G88" i="2"/>
  <c r="C77" i="2"/>
  <c r="C71" i="2" s="1"/>
  <c r="F11" i="1" s="1"/>
  <c r="G23" i="1"/>
  <c r="G26" i="1" s="1"/>
  <c r="H12" i="1"/>
  <c r="F71" i="2" l="1"/>
  <c r="I11" i="1" s="1"/>
  <c r="I12" i="1" s="1"/>
  <c r="F10" i="1"/>
  <c r="J10" i="1" s="1"/>
  <c r="G77" i="2"/>
  <c r="C10" i="2"/>
  <c r="J11" i="1"/>
  <c r="F10" i="2"/>
  <c r="F9" i="6"/>
  <c r="I13" i="1"/>
  <c r="J13" i="1" s="1"/>
  <c r="C9" i="6"/>
  <c r="F14" i="1"/>
  <c r="F15" i="1" s="1"/>
  <c r="H10" i="6"/>
  <c r="G10" i="6"/>
  <c r="G113" i="6"/>
  <c r="H113" i="6"/>
  <c r="G71" i="2"/>
  <c r="H23" i="1"/>
  <c r="H15" i="1"/>
  <c r="I23" i="1"/>
  <c r="I26" i="1" s="1"/>
  <c r="G12" i="1"/>
  <c r="G15" i="1"/>
  <c r="F23" i="1"/>
  <c r="F26" i="1" s="1"/>
  <c r="F12" i="1" l="1"/>
  <c r="J12" i="1" s="1"/>
  <c r="G10" i="2"/>
  <c r="G9" i="6"/>
  <c r="J14" i="1"/>
  <c r="I15" i="1"/>
  <c r="J15" i="1" s="1"/>
  <c r="H26" i="1"/>
  <c r="J26" i="1"/>
  <c r="J23" i="1"/>
  <c r="H16" i="1"/>
  <c r="H27" i="1" s="1"/>
  <c r="G16" i="1"/>
  <c r="G27" i="1" s="1"/>
  <c r="F16" i="1" l="1"/>
  <c r="F27" i="1" s="1"/>
  <c r="I16" i="1"/>
  <c r="I27" i="1" l="1"/>
  <c r="J16" i="1"/>
  <c r="J27" i="1" l="1"/>
</calcChain>
</file>

<file path=xl/sharedStrings.xml><?xml version="1.0" encoding="utf-8"?>
<sst xmlns="http://schemas.openxmlformats.org/spreadsheetml/2006/main" count="4203" uniqueCount="1969">
  <si>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</si>
  <si>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</si>
  <si>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</si>
  <si>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</si>
  <si>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</si>
  <si>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</si>
  <si>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</si>
  <si>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</si>
  <si>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</si>
  <si>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</si>
  <si>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</si>
  <si>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</si>
  <si>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</si>
  <si>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</si>
  <si>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</si>
  <si>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</si>
  <si>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</si>
  <si>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</si>
  <si>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</si>
  <si>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</si>
  <si>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</si>
  <si>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</si>
  <si>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</si>
  <si>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</si>
  <si>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</si>
  <si>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</si>
  <si>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</si>
  <si>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</si>
  <si>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</si>
  <si>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</si>
  <si>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</si>
  <si>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</si>
  <si>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</si>
  <si>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</si>
  <si>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</si>
  <si>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</si>
  <si>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</si>
  <si>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</si>
  <si>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</si>
  <si>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</si>
  <si>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</si>
  <si>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</si>
  <si>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</si>
  <si>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</si>
  <si>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</si>
  <si>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</si>
  <si>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</si>
  <si>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</si>
  <si>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</si>
  <si>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</si>
  <si>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</si>
  <si>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</si>
  <si>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</si>
  <si>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</si>
  <si>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</si>
  <si>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</si>
  <si>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</si>
  <si>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</si>
  <si>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</si>
  <si>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</si>
  <si>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</si>
  <si>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</si>
  <si>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</si>
  <si>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</si>
  <si>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</si>
  <si>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</si>
  <si>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</si>
  <si>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</si>
  <si>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</si>
  <si>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</si>
  <si>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</si>
  <si>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</si>
  <si>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</si>
  <si>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</si>
  <si>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</si>
  <si>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</si>
  <si>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</si>
  <si>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</si>
  <si>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</si>
  <si>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</si>
  <si>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</si>
  <si>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</si>
  <si>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</si>
  <si>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</si>
  <si>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</si>
  <si>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</si>
  <si>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</si>
  <si>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</si>
  <si>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</si>
  <si>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</si>
  <si>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</si>
  <si>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</si>
  <si>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</si>
  <si>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</si>
  <si>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</si>
  <si>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</si>
  <si>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</si>
  <si>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</si>
  <si>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</si>
  <si>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</si>
  <si>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</si>
  <si>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</si>
  <si>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</si>
  <si>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</si>
  <si>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</si>
  <si>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</si>
  <si>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</si>
  <si>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</si>
  <si>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</si>
  <si>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</si>
  <si>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</si>
  <si>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</si>
  <si>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</si>
  <si>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</si>
  <si>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</si>
  <si>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</si>
  <si>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</si>
  <si>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</si>
  <si>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</si>
  <si>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</si>
  <si>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</si>
  <si>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</si>
  <si>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</si>
  <si>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</si>
  <si>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</si>
  <si>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</si>
  <si>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</si>
  <si>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</si>
  <si>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</si>
  <si>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</si>
  <si>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</si>
  <si>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</si>
  <si>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</si>
  <si>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</si>
  <si>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</si>
  <si>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</si>
  <si>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</si>
  <si>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</si>
  <si>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</si>
  <si>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</si>
  <si>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</si>
  <si>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</si>
  <si>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</si>
  <si>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</si>
  <si>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</si>
  <si>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</si>
  <si>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</si>
  <si>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</si>
  <si>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</si>
  <si>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</si>
  <si>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</si>
  <si>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</si>
  <si>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</si>
  <si>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</si>
  <si>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</si>
  <si>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</si>
  <si>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</si>
  <si>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</si>
  <si>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</si>
  <si>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</si>
  <si>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</si>
  <si>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</si>
  <si>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</si>
  <si>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</si>
  <si>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</si>
  <si>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</si>
  <si>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</si>
  <si>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</si>
  <si>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</si>
  <si>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</si>
  <si>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</si>
  <si>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</si>
  <si>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</si>
  <si>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</si>
  <si>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</si>
  <si>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</si>
  <si>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</si>
  <si>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</si>
  <si>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</si>
  <si>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</si>
  <si>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</si>
  <si>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</si>
  <si>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</si>
  <si>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</si>
  <si>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</si>
  <si>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</si>
  <si>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</si>
  <si>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</si>
  <si>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</si>
  <si>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</si>
  <si>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</si>
  <si>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</si>
  <si>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</si>
  <si>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</si>
  <si>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</si>
  <si>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</si>
  <si>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</si>
  <si>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</si>
  <si>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</si>
  <si>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</si>
  <si>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</si>
  <si>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</si>
  <si>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</si>
  <si>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</si>
  <si>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</si>
  <si>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</si>
  <si>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</si>
  <si>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</si>
  <si>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</si>
  <si>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</si>
  <si>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</si>
  <si>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</si>
  <si>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</si>
  <si>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</si>
  <si>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</si>
  <si>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</si>
  <si>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</si>
  <si>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</si>
  <si>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</si>
  <si>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</si>
  <si>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</si>
  <si>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</si>
  <si>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</si>
  <si>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</si>
  <si>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</si>
  <si>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</si>
  <si>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</si>
  <si>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</si>
  <si>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</si>
  <si>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</si>
  <si>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</si>
  <si>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</si>
  <si>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</si>
  <si>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</si>
  <si>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</si>
  <si>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</si>
  <si>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</si>
  <si>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</si>
  <si>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</si>
  <si>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</si>
  <si>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</si>
  <si>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</si>
  <si>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</si>
  <si>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</si>
  <si>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</si>
  <si>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</si>
  <si>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</si>
  <si>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</si>
  <si>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</si>
  <si>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</si>
  <si>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</si>
  <si>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</si>
  <si>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</si>
  <si>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</si>
  <si>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</si>
  <si>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</si>
  <si>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</si>
  <si>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</si>
  <si>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</si>
  <si>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</si>
  <si>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</si>
  <si>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</si>
  <si>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</si>
  <si>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</si>
  <si>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</si>
  <si>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</si>
  <si>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</si>
  <si>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</si>
  <si>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</si>
  <si>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</si>
  <si>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</si>
  <si>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</si>
  <si>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</si>
  <si>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</si>
  <si>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</si>
  <si>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</si>
  <si>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</si>
  <si>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</si>
  <si>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</si>
  <si>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</si>
  <si>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</si>
  <si>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</si>
  <si>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</si>
  <si>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</si>
  <si>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</si>
  <si>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</si>
  <si>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</si>
  <si>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</si>
  <si>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</si>
  <si>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</si>
  <si>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</si>
  <si>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</si>
  <si>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</si>
  <si>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</si>
  <si>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</si>
  <si>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</si>
  <si>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</si>
  <si>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</si>
  <si>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</si>
  <si>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</si>
  <si>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</si>
  <si>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</si>
  <si>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</si>
  <si>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</si>
  <si>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</si>
  <si>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</si>
  <si>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</si>
  <si>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</si>
  <si>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</si>
  <si>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</si>
  <si>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</si>
  <si>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</si>
  <si>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</si>
  <si>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</si>
  <si>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</si>
  <si>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</si>
  <si>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</si>
  <si>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</si>
  <si>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</si>
  <si>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</si>
  <si>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</si>
  <si>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</si>
  <si>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</si>
  <si>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</si>
  <si>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</si>
  <si>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</si>
  <si>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</si>
  <si>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</si>
  <si>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</si>
  <si>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</si>
  <si>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</si>
  <si>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</si>
  <si>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</si>
  <si>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</si>
  <si>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</si>
  <si>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</si>
  <si>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</si>
  <si>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</si>
  <si>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</si>
  <si>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</si>
  <si>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</si>
  <si>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</si>
  <si>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</si>
  <si>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</si>
  <si>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</si>
  <si>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</si>
  <si>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</si>
  <si>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</si>
  <si>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</si>
  <si>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</si>
  <si>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</si>
  <si>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</si>
  <si>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</si>
  <si>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</si>
  <si>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</si>
  <si>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</si>
  <si>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</si>
  <si>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</si>
  <si>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</si>
  <si>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</si>
  <si>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</si>
  <si>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</si>
  <si>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</si>
  <si>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</si>
  <si>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</si>
  <si>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</si>
  <si>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</si>
  <si>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</si>
  <si>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</si>
  <si>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</si>
  <si>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</si>
  <si>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</si>
  <si>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</si>
  <si>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</si>
  <si>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</si>
  <si>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</si>
  <si>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</si>
  <si>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</si>
  <si>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</si>
  <si>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</si>
  <si>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</si>
  <si>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</si>
  <si>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</si>
  <si>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</si>
  <si>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</si>
  <si>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</si>
  <si>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</si>
  <si>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</si>
  <si>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</si>
  <si>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</si>
  <si>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</si>
  <si>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</si>
  <si>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</si>
  <si>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</si>
  <si>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</si>
  <si>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</si>
  <si>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</si>
  <si>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</si>
  <si>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</si>
  <si>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</si>
  <si>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</si>
  <si>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</si>
  <si>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</si>
  <si>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</si>
  <si>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</si>
  <si>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</si>
  <si>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</si>
  <si>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</si>
  <si>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</si>
  <si>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</si>
  <si>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</si>
  <si>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</si>
  <si>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</si>
  <si>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</si>
  <si>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</si>
  <si>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</si>
  <si>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</si>
  <si>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</si>
  <si>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</si>
  <si>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</si>
  <si>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</si>
  <si>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</si>
  <si>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</si>
  <si>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</si>
  <si>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</si>
  <si>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</si>
  <si>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</si>
  <si>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</si>
  <si>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</si>
  <si>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</si>
  <si>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</si>
  <si>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</si>
  <si>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</si>
  <si>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</si>
  <si>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</si>
  <si>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</si>
  <si>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</si>
  <si>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</si>
  <si>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</si>
  <si>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</si>
  <si>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</si>
  <si>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</si>
  <si>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</si>
  <si>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</si>
  <si>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</si>
  <si>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</si>
  <si>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</si>
  <si>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</si>
  <si>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</si>
  <si>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</si>
  <si>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</si>
  <si>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</si>
  <si>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</si>
  <si>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</si>
  <si>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</si>
  <si>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</si>
  <si>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</si>
  <si>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</si>
  <si>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</si>
  <si>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</si>
  <si>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</si>
  <si>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</si>
  <si>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</si>
  <si>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</si>
  <si>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</si>
  <si>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</si>
  <si>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</si>
  <si>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</si>
  <si>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</si>
  <si>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</si>
  <si>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</si>
  <si>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</si>
  <si>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</si>
  <si>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</si>
  <si>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</si>
  <si>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</si>
  <si>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</si>
  <si>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</si>
  <si>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</si>
  <si>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</si>
  <si>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</si>
  <si>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</si>
  <si>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</si>
  <si>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</si>
  <si>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</si>
  <si>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</si>
  <si>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</si>
  <si>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</si>
  <si>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</si>
  <si>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</si>
  <si>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</si>
  <si>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</si>
  <si>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</si>
  <si>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</si>
  <si>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</si>
  <si>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</si>
  <si>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</si>
  <si>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</si>
  <si>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</si>
  <si>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</si>
  <si>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</si>
  <si>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</si>
  <si>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</si>
  <si>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</si>
  <si>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</si>
  <si>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</si>
  <si>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</si>
  <si>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</si>
  <si>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</si>
  <si>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</si>
  <si>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</si>
  <si>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</si>
  <si>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</si>
  <si>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</si>
  <si>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</si>
  <si>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</si>
  <si>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</si>
  <si>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</si>
  <si>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</si>
  <si>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</si>
  <si>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</si>
  <si>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</si>
  <si>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</si>
  <si>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</si>
  <si>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</si>
  <si>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</si>
  <si>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</si>
  <si>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</si>
  <si>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</si>
  <si>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08006</t>
  </si>
  <si>
    <t>Sveučilišta i veleučilišta u Republici Hrvatskoj</t>
  </si>
  <si>
    <t>Europski socijalni fond (ESF)</t>
  </si>
  <si>
    <t>563</t>
  </si>
  <si>
    <t>Europski fond za regionalni razvoj (EFRR)</t>
  </si>
  <si>
    <t>Mehanizam za oporavak i otpornost</t>
  </si>
  <si>
    <t>3705</t>
  </si>
  <si>
    <t>VISOKO OBRAZOVANJE</t>
  </si>
  <si>
    <t>A621002</t>
  </si>
  <si>
    <t>REDOVNA DJELATNOST SVEUČILIŠTA U RIJECI</t>
  </si>
  <si>
    <t>A621181</t>
  </si>
  <si>
    <t>PRAVOMOĆNE SUDSKE PRESUDE</t>
  </si>
  <si>
    <t>A622122</t>
  </si>
  <si>
    <t>PROGRAMSKO FINANCIRANJE JAVNIH VISOKIH UČILIŠTA</t>
  </si>
  <si>
    <t>A679072</t>
  </si>
  <si>
    <t>EU PROJEKTI SVEUČILIŠTA U RIJECI (IZ EVIDENCIJSKIH PRIHODA)</t>
  </si>
  <si>
    <t>A679089</t>
  </si>
  <si>
    <t>REDOVNA DJELATNOST SVEUČILIŠTA U RIJECI (IZ EVIDENCIJSKIH PRIHODA)</t>
  </si>
  <si>
    <t>K679084</t>
  </si>
  <si>
    <t>OP KONKURENTNOST I KOHEZIJA 2014.-2020., PRIORITET 1, 9 i 10</t>
  </si>
  <si>
    <t>Prihodi iz proračuna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</si>
  <si>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</si>
  <si>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</si>
  <si>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</si>
  <si>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</si>
  <si>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</si>
  <si>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</si>
  <si>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</si>
  <si>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</si>
  <si>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</si>
  <si>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</si>
  <si>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</si>
  <si>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</si>
  <si>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</si>
  <si>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</si>
  <si>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</si>
  <si>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</si>
  <si>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</si>
  <si>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</si>
  <si>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</si>
  <si>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</si>
  <si>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</si>
  <si>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>Napomena : Iznosi u stupcima "OSTVARENJE/IZVRŠENJE 1.-6.2023." i "OSTVARENJE/IZVRŠENJE 1.-6. 2024." iskazuju se na dvije decimale.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</si>
  <si>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</si>
  <si>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polugodišnjeg izvještaja ne sadrži "TEKUĆI PLAN 2024.", "INDEKS"("OSTVARENJE/IZVRŠENJE 1.-6.2024."/"TEKUĆI PLAN 2024.") iskazuje se kao "OSTVARENJE/IZVRŠENJE 1.-6.2024."/"IZVORNI PLAN 2024." ODNOSNO "REBALANS 2024." </t>
  </si>
  <si>
    <t>OSTVARENJE/IZVRŠENJE 
01.2023. - 06.2023.</t>
  </si>
  <si>
    <t>IZVORNI PLAN ILI REBALANS 
2024.</t>
  </si>
  <si>
    <t>TEKUĆI PLAN 
2024.</t>
  </si>
  <si>
    <t>OSTVARENJE/IZVRŠENJE 
01.2024. - 06.2024.</t>
  </si>
  <si>
    <t>Prihodi iz nadležnog proračuna za financiranje rashoda poslovanja</t>
  </si>
  <si>
    <t>Prihodi iz nadležnog proračuna za financiranje rashoda za nabavu nefinancijske imovine</t>
  </si>
  <si>
    <t>Prihodi od nadležnog proračuna za financiranje izdataka za financijsku imovinu i otplatu zajmova</t>
  </si>
  <si>
    <t>Kapitalne pomoći od inozemnih vlada</t>
  </si>
  <si>
    <t>POLUGODIŠNJI IZVJEŠTAJ O IZVRŠENJU FINANCIJSKOG PLANA MEDICINSKOG FAKULTETA U RIJECI
ZA PRVO POLUGODIŠTE 2023. GODINE</t>
  </si>
  <si>
    <t>2225 SVEUČILIŠTE U RIJECI, MEDICINSKI FAKULTET</t>
  </si>
  <si>
    <t>U HRK</t>
  </si>
  <si>
    <t>U EUR</t>
  </si>
  <si>
    <t>OSTVARENJE / IZVRŠENJE 
01.2023. - 06.2023.</t>
  </si>
  <si>
    <t>IZVORNI PLAN 
2024.</t>
  </si>
  <si>
    <t>TEKUĆI PLAN (REBALANS)
2024.</t>
  </si>
  <si>
    <t>OSTVARENJE  / IZVRŠENJE 
01.2024. - 06.2024.</t>
  </si>
  <si>
    <t>Indeks (6)/(3)</t>
  </si>
  <si>
    <t>080</t>
  </si>
  <si>
    <t>MINISTARSTVO ZNANOSTI I OBRAZOVANJA</t>
  </si>
  <si>
    <t>0942</t>
  </si>
  <si>
    <t>Drugi stupanj visoke naobrazbe</t>
  </si>
  <si>
    <t xml:space="preserve">3111      </t>
  </si>
  <si>
    <t xml:space="preserve">3114      </t>
  </si>
  <si>
    <t xml:space="preserve">3121      </t>
  </si>
  <si>
    <t xml:space="preserve">3132      </t>
  </si>
  <si>
    <t xml:space="preserve">3212      </t>
  </si>
  <si>
    <t>Nakn. za prijevoz, rad na terenu i odvojeni život</t>
  </si>
  <si>
    <t xml:space="preserve">3236      </t>
  </si>
  <si>
    <t xml:space="preserve">3295      </t>
  </si>
  <si>
    <t xml:space="preserve">3211      </t>
  </si>
  <si>
    <t xml:space="preserve">3213      </t>
  </si>
  <si>
    <t xml:space="preserve">3221      </t>
  </si>
  <si>
    <t xml:space="preserve">3222      </t>
  </si>
  <si>
    <t xml:space="preserve">3223      </t>
  </si>
  <si>
    <t xml:space="preserve">3224      </t>
  </si>
  <si>
    <t xml:space="preserve">3225      </t>
  </si>
  <si>
    <t>Sitni inventar i atuo gume</t>
  </si>
  <si>
    <t xml:space="preserve">3227      </t>
  </si>
  <si>
    <t xml:space="preserve">3231      </t>
  </si>
  <si>
    <t xml:space="preserve">3232      </t>
  </si>
  <si>
    <t xml:space="preserve">3233      </t>
  </si>
  <si>
    <t xml:space="preserve">3234      </t>
  </si>
  <si>
    <t xml:space="preserve">3235      </t>
  </si>
  <si>
    <t xml:space="preserve">3237      </t>
  </si>
  <si>
    <t xml:space="preserve">3238      </t>
  </si>
  <si>
    <t xml:space="preserve">3239      </t>
  </si>
  <si>
    <t xml:space="preserve">3241      </t>
  </si>
  <si>
    <t xml:space="preserve">3292      </t>
  </si>
  <si>
    <t xml:space="preserve">3293      </t>
  </si>
  <si>
    <t xml:space="preserve">3294      </t>
  </si>
  <si>
    <t>Članarine</t>
  </si>
  <si>
    <t xml:space="preserve">3299      </t>
  </si>
  <si>
    <t xml:space="preserve">3431      </t>
  </si>
  <si>
    <t xml:space="preserve">3691      </t>
  </si>
  <si>
    <t xml:space="preserve">4221      </t>
  </si>
  <si>
    <t xml:space="preserve">4222      </t>
  </si>
  <si>
    <t xml:space="preserve">4223      </t>
  </si>
  <si>
    <t>Oprema za grijanje, hlađenje i venilaciju</t>
  </si>
  <si>
    <t xml:space="preserve">4224      </t>
  </si>
  <si>
    <t xml:space="preserve">4225      </t>
  </si>
  <si>
    <t xml:space="preserve">4227      </t>
  </si>
  <si>
    <t xml:space="preserve">4231      </t>
  </si>
  <si>
    <t xml:space="preserve">4241      </t>
  </si>
  <si>
    <t xml:space="preserve">4262      </t>
  </si>
  <si>
    <t xml:space="preserve">3693      </t>
  </si>
  <si>
    <t>Tekući prij.između pror.koris. istog pror.-EU SRED</t>
  </si>
  <si>
    <t xml:space="preserve">3214      </t>
  </si>
  <si>
    <t xml:space="preserve">3432      </t>
  </si>
  <si>
    <t>Neg.tečj.razlike  i razl.zbog prim.valutne klauzul</t>
  </si>
  <si>
    <t xml:space="preserve">3433      </t>
  </si>
  <si>
    <t xml:space="preserve">3434      </t>
  </si>
  <si>
    <t>TEKUĆI prijenosi između prpr.korisnka istog prorač</t>
  </si>
  <si>
    <t>Ulaganje u računalne programe</t>
  </si>
  <si>
    <t xml:space="preserve">4511      </t>
  </si>
  <si>
    <t xml:space="preserve">4521      </t>
  </si>
  <si>
    <t xml:space="preserve">3296      </t>
  </si>
  <si>
    <t>EU PODPROJEKTI - rashodi</t>
  </si>
  <si>
    <t>u EUR</t>
  </si>
  <si>
    <t>IZVOR
(odaberite)</t>
  </si>
  <si>
    <t>OPIS IZVORA</t>
  </si>
  <si>
    <t>Stavka
(odaberite)</t>
  </si>
  <si>
    <t>OPIS STAVKE</t>
  </si>
  <si>
    <t>AKTIVNOST/PODPROJEKT
(odaberite)</t>
  </si>
  <si>
    <t>OPIS AKTIVNOSTI</t>
  </si>
  <si>
    <t>FP</t>
  </si>
  <si>
    <t>NAZIV NOVOG PODPROJEKTA</t>
  </si>
  <si>
    <t xml:space="preserve">Vrijedi od: </t>
  </si>
  <si>
    <t xml:space="preserve">Vrijedi do: </t>
  </si>
  <si>
    <t>TKO JE UPLATITELJ SREDSTAVA ZA EU PROJEKT</t>
  </si>
  <si>
    <t>OPIS PODPROJEKTA</t>
  </si>
  <si>
    <t>Primatelj prijenosa</t>
  </si>
  <si>
    <t>left3</t>
  </si>
  <si>
    <t>left2</t>
  </si>
  <si>
    <t>K679084.001</t>
  </si>
  <si>
    <t>Ministarstvo znanosti i obrazovanja RH</t>
  </si>
  <si>
    <t>Cilj projekta je podići istraživački kapacitet i održivost ZCI-ja za provođenje graničnih istraživanja i formiranje vrhunskih stručnjaka u području virusne imunologije i vakcinologije. U okviru ovog projekta istražuju  se interakcije virusa i imunološkog sustava domaćina kako bi se dokučili razlozi zbog kojih je naš imunološki odgovor često nedostatan za obranu od infekcija i tumora – koji spadaju prema WHO (eng. World Health Organization) među vodeće uzročnike smrti u svijetu.</t>
  </si>
  <si>
    <t>IZVOR</t>
  </si>
  <si>
    <t>AKTIVNOST</t>
  </si>
  <si>
    <t>NOVI PODPROJEKT</t>
  </si>
  <si>
    <t>K578051.001</t>
  </si>
  <si>
    <t>Znanstveno i tehnologijsko predviđanje</t>
  </si>
  <si>
    <t>K578051.002</t>
  </si>
  <si>
    <t>Ulaganje u znanost i inovacije (SIIF)</t>
  </si>
  <si>
    <t>Prihodi od igara na sreću</t>
  </si>
  <si>
    <t>K578051.003</t>
  </si>
  <si>
    <t>Jačanje kapaciteta za istraživanje, razvoj i inovacije (STRIP)</t>
  </si>
  <si>
    <t>K578051.004</t>
  </si>
  <si>
    <t>Ulaganje u organizacijsku reformu i infrastrukturu sektora istraživanja, razvoja i inovacija</t>
  </si>
  <si>
    <t>K578051.005</t>
  </si>
  <si>
    <t>Veliki projekt: ˝Dječji centar za translacijsku medicinu˝ Dječje bolnice Srebrnjak</t>
  </si>
  <si>
    <t>Priprema IRI infrastrukturnih projekata</t>
  </si>
  <si>
    <t>Švicarski instrument</t>
  </si>
  <si>
    <t>K578051.008</t>
  </si>
  <si>
    <t>Poziv Centri kompetencija</t>
  </si>
  <si>
    <t>Ostale refundacije iz pomoći EU</t>
  </si>
  <si>
    <t>K578051.009</t>
  </si>
  <si>
    <t>Tehnička pomoć za MZO</t>
  </si>
  <si>
    <t>Europski fond za regionalni razvoj (ERDF)</t>
  </si>
  <si>
    <t>Instrumenti Europskog gospodarskog prostora i ostali instrumenti</t>
  </si>
  <si>
    <t>Fondovi za unutarnje poslove</t>
  </si>
  <si>
    <t>Fond solidarnosti Europske unije</t>
  </si>
  <si>
    <t>Vojna sredstva za jednokratnu upotrebu</t>
  </si>
  <si>
    <t>KLINIKA ZA INFEKTIVNE BOLESTI DR. FRAN MIHALJEVIĆ (26459)</t>
  </si>
  <si>
    <t>K818050.008</t>
  </si>
  <si>
    <t>Razvoj, unapređenje i provedba stručne prakse u visokom obrazovanju</t>
  </si>
  <si>
    <t>SVEUČILIŠTE U ZAGREBU (2436)</t>
  </si>
  <si>
    <t>K818050.009</t>
  </si>
  <si>
    <t>Sufinanciranje troškova uključivanja djece  u socio-ekonomski nepovoljnoj situaciji u predškolske ustanove</t>
  </si>
  <si>
    <t>A679072.080</t>
  </si>
  <si>
    <t>JADRAN - GALENSKI LABORATORIJ d.d.</t>
  </si>
  <si>
    <t>Novi proizvod pridonijeti će rješenju problema vrlo česte pojave prehlade kojoj su podložne sve osobe. Proizvod koji će proizaći kao rezultat projekta biti će inovativan na različitim područjima i to sa sljedećim svojstvima: antivirusni učinak, forma otopine koja bi u dodiru s epitelnim stanicama nosne šupljine prešla u stanje gela koji bi tako imobilizirao virusne čestice i na njih djelovao antivirusno, preventivna uloga jer bi se od sloja gleda formirala barijera i na taj način spriječila infekcija rinovirusima</t>
  </si>
  <si>
    <t>Namjenski primici od inozemnog zaduživanja</t>
  </si>
  <si>
    <t>K818050.011</t>
  </si>
  <si>
    <t>Uspostava regionalnih centara kompetencija u strukovnom obrazovanju u odabranim sektorima</t>
  </si>
  <si>
    <t>A679072.079</t>
  </si>
  <si>
    <t>VETERINARSKI FAKULTET U ZAGREBU</t>
  </si>
  <si>
    <t>Mastitis uzrokovan infekcijom vimena najveći je problem na mliječnim farmama. Često je samo klinički mastitis liječen, dok subklinički mastitis(SKM) prolazi neopaženo, uzrokujući velike gubitke na farmama. S nevidljivim promjenama u mlijeku, SKM treba osjetljiv dijagnostički test da poboljša sadašnje metode. Korištenjem proteomskog pristupa, identificirati ćemo nove, rane biomarkere SKM u mlijeku. Novi, brzi i jeftini test za tebiomarkere omogućit će ranu dijagnozu SKM-a na farmama, rezultirajući ranijim liječenjem i povećanom profitabilnosti mliječnih farmi.</t>
  </si>
  <si>
    <t>Projekt razvoja karijera mladih istraživača - izobrazba novih doktora znanosti</t>
  </si>
  <si>
    <t>Program suradnje s hrvatskim znanstvenicima u dijaspori ''ZNANSTVENA SURADNJA''</t>
  </si>
  <si>
    <t>A679072.141</t>
  </si>
  <si>
    <t>01.01.2020.</t>
  </si>
  <si>
    <t>31.05.2023.</t>
  </si>
  <si>
    <t>Hrvatska zaklada za znanost</t>
  </si>
  <si>
    <t>Prirođena infekcija citomegalovirusom je glavni uzročnik transplacentarno prenosivih prirođenih infekcija koja može uzrokovati trajna oštećenja živčanog sustava. Cilj ovog istraživanja je odrediti koje stanice virus inficira tijekom akutne faze i u latenciji, te u kojim stanicama citomegalovirus reaktivira u mozgu. Također, cilj je odrediti kako infekcija utječe na stanice mozga na razini pojedinačnih stanica primjenom visokoprotočnih analiza transkriptoma. Rezultati ovog projekta će pridonijeti boljem razumijevanju patogeneze prirođene CMV infekcije u mozgu.</t>
  </si>
  <si>
    <t>Naknade za rad predstavničkih i izvršnih tijela, povjerensta</t>
  </si>
  <si>
    <t>K818050.023</t>
  </si>
  <si>
    <t>MZO Tehnička pomoć OP ULJP faza I</t>
  </si>
  <si>
    <t xml:space="preserve">  Reprezentacija</t>
  </si>
  <si>
    <t>K818050.024</t>
  </si>
  <si>
    <t>Informatizacija procesa i uspostava cjelovite elektroničke usluge upisa u odgojne i obrazovne ustanove</t>
  </si>
  <si>
    <t>K818050.026</t>
  </si>
  <si>
    <t>Osiguravanje pomoćnika u nastavi i stručnih komunikacijskih posrednika učenicima s teškoćama u razvoju u osnovnoškolskim i srednjoškolskim odgojno-obrazovnim ustanovama - faza IV</t>
  </si>
  <si>
    <t>Kamate za izdane trezorske zapise</t>
  </si>
  <si>
    <t>A679072.142</t>
  </si>
  <si>
    <t>Europska komisija</t>
  </si>
  <si>
    <t xml:space="preserve">Ovim projektom nastojimo definirati moguće mehanizme kojima virus utječe na IEL na crijevnu epitelnu barijeru u usporedbi s utjecajem virusa na cirkulirajući CD8, te kako se oni onda ponašaju u različitim izazovima na koja crijeva mogu biti izloženi kao što je kolitis izazvan DSS -om, liječenje antibioticima i dijeta s visokim udjelom masti. </t>
  </si>
  <si>
    <t>Kamate za primljene kredite i zajmove od kreditnih i ostalih</t>
  </si>
  <si>
    <t>A679071.005</t>
  </si>
  <si>
    <t>ERASMUS+ projekt individualne mobilnosti nastavnog i nenastavnog osoblja kroz boravak na inozemnim ustanovama</t>
  </si>
  <si>
    <t>Kamate za primljene zajmove od trgovačkih društava i obrtnik</t>
  </si>
  <si>
    <t>A679072.040</t>
  </si>
  <si>
    <t>EUROPSKA KOMISIJA</t>
  </si>
  <si>
    <t>Projekt koji za cilj ima razvoj vrijednosno utemeljene metodologije za integriranu skrb s naglaskom na informacijsko-komunikacijsku tehnologiju.</t>
  </si>
  <si>
    <t>A679071.018</t>
  </si>
  <si>
    <t>ERAMCA-Procjena ekološkog rizika i ublažavanje imovine kulturne baštine u Srednjoj Aziji</t>
  </si>
  <si>
    <t>A679071.019</t>
  </si>
  <si>
    <t>Znanstveni centar izvrsnosti personalizirana briga o zdravlju</t>
  </si>
  <si>
    <t>Potpora za očuvanje, održivo korištenje i razvoj genetskih izvora u poljoprivredi</t>
  </si>
  <si>
    <t>A679071.025</t>
  </si>
  <si>
    <t>IRI PROJEKT - AGROSIMPA</t>
  </si>
  <si>
    <t>Tekući prijenosi između proračunskih korisnika istog proraču</t>
  </si>
  <si>
    <t>A679071.027</t>
  </si>
  <si>
    <t>APPLERESIST</t>
  </si>
  <si>
    <t>Kapitalni prijenosi između proračunskih korisnika istog pror</t>
  </si>
  <si>
    <t>A679072.068</t>
  </si>
  <si>
    <t>SVEUČILIŠTE U RIJECI - TEHNIČKI FAKULTET</t>
  </si>
  <si>
    <t>Provedbom projekta provode se primijenjena znanstvena istraživanja i razvija se računalni model za učinkovito modeliranje strujanja i širenja onečišćenja u otvorenim vodotocima i obalnom morskom području, s prihvatom riječnih utoka, bujičnih utoka te industrijskih i kanalizacijskih ispusta u obalno morsko područje, uz istodobni razvoj predikcijskog modela mikrobiološkog onečišćenja baziranog na modelima umjetne inteligencije te integraciju modela širenja onečišćenja mikroplastikom u ukupni model. Računalni model prilagođen je superračunalnom okružju što omogućuje provođenje simulacija visoke rezolucije s ciljem provođenja mjera za ublažavanje posljedica klimatskih promjena na prioritetnim ranjivim i transverzalnim područjima.</t>
  </si>
  <si>
    <t>A679071.029</t>
  </si>
  <si>
    <t>AGROEKOTEH HAPIH</t>
  </si>
  <si>
    <t>ERASMUS+ EEARLYCARE-T</t>
  </si>
  <si>
    <t>Projekt "Specialised and updated training supporting advance technologies for early childhood", eEarlyCare-T, je multidisciplinarni i inovativni projekt usmjeren na trening profesionalaca i novih stručnjaka u području rane skrbi u djetinjstvu (u dobi od 0 do 6 godina). Inovativni trening uključiti će inovativne nastavne metodologije koje se temelje na korištenju nekoliko modernih tehnoloških resursa (avatari, gamifikacija, virtualni laboratoriji i virtualna stvarnost). Osim toga, kompletan proces učenja odvijat će se unutar virtualnog okruženja za učenje (Virtual learning enviroment, VLE) koje će uključiti ​​različite instrumente koji korisniku omogućuju samoevaluaciju i personalizaciju učenja. Tehnike umjetne inteligencije primijenjene na analizu učenja pronađenih u VLE-u koristit će se za prilagodbu materijala i resursa za učenje. Konačni cilj ovog procesa bit će definiranje različitih profila i obrazaca učenja sudionika te, na temelju njih, razrada personaliziranih pedagoških postupaka unutar VLE-a. Ova metodologija podučavanja naziva se učenje temeljeno na dokazima i napredne tehnologije učenja.</t>
  </si>
  <si>
    <t>Naknade građanima i kućanstvima u novcu - putem ustanova u j</t>
  </si>
  <si>
    <t>A679071.034</t>
  </si>
  <si>
    <t>Jean Monnet Module  Language and EU Law Excellence</t>
  </si>
  <si>
    <t>ERASMUS+ TIPS</t>
  </si>
  <si>
    <t>Projekt je financiran sredstvima Europske komisije, a ciljevi projekta su podizanje svijesti u djelatnika u javnom sektoru o pojavi posttraumatskih reakcija i simptoma (PTSS), omogućavanje stjecanja vještina koje mogu pomoći u identificiranju posttraumatskih reakcija i simptoma među svojim klijentima i promoviranju njihovog uključivanja, svladavanju prepreka i smanjenu diskriminacije te poboljšanje pružanja usluga ili savjetodavnog rada u javnom sektoru.</t>
  </si>
  <si>
    <t>Naknade građanima i kućanstvima u naravi - putem ustanova u</t>
  </si>
  <si>
    <t>Naknade građanima i kućanstvima na temelju osiguranja iz EU</t>
  </si>
  <si>
    <t>A679071.036</t>
  </si>
  <si>
    <t>ERASMUS+GAMe based learning in MAthematics</t>
  </si>
  <si>
    <t>A679071.037</t>
  </si>
  <si>
    <t>EU Contemporary Puppetry Critical Platform</t>
  </si>
  <si>
    <t>A679071.053</t>
  </si>
  <si>
    <t>VIRTUALS - VIRTUAL VISITING PROFESSORS ERASMUS +</t>
  </si>
  <si>
    <t>Kapitalne pomoći kreditnim i ostalim financijskim institucijama te trgovačkim društvima u javnom sektoru</t>
  </si>
  <si>
    <t>A679071.054</t>
  </si>
  <si>
    <t>CroViZone  - Prilagodba vinogradarskih zona RH klimatskim promjenama Operativni program Konkurentnost i kohezija</t>
  </si>
  <si>
    <t>Kapitalne pomoći kreditnim i ostalim financijskim institucijama te trgovačkim društvima i zadrugama izvan javnog sektora</t>
  </si>
  <si>
    <t>Kapitalne pomoći poljoprivrednicima i obrtnicima</t>
  </si>
  <si>
    <t>A679071.056</t>
  </si>
  <si>
    <t>'Erasmus + 'Time to Become Digital in Law - DIGinLAW</t>
  </si>
  <si>
    <t>A679072.078</t>
  </si>
  <si>
    <t>A679072.025</t>
  </si>
  <si>
    <t>HORIZON 2020-MSCA-ITN-2019 - THREAD</t>
  </si>
  <si>
    <t>Dani zajmovi neprofitnim organizacijama, građanima i kućanst</t>
  </si>
  <si>
    <t>VALUECARE - METODOLOGIJA NA VRIJEDNOSTI ZA INTEGRIRANU NjEGU PODRUČENA IcT-om</t>
  </si>
  <si>
    <t>Otplata glavnice primljenih zajmova od trgovačkih društava u javnom sektoru</t>
  </si>
  <si>
    <t>Otplata glavnice primljenih zajmova od ostalih tuzemnih financijskih institucija izvan javnog sektora</t>
  </si>
  <si>
    <t>Otplata glavnice primljenih zajmova od tuzemnih trgovačkih društava izvan javnog sektora</t>
  </si>
  <si>
    <t>A679072.049</t>
  </si>
  <si>
    <t>PROMEHS</t>
  </si>
  <si>
    <t>Otplata glavnice primljenih zajmova od županijskih proračuna</t>
  </si>
  <si>
    <t>A679072.051</t>
  </si>
  <si>
    <t>HKO-Dig IT - Izrada standarda zanimanja i standarda kvalifikacija u djelatnostima računarstva</t>
  </si>
  <si>
    <t>A679072.052</t>
  </si>
  <si>
    <t>HKO-ELE Primjena Hrvatskog kvalifikacijskog okvira za sveučilišne studijske programe u području elektrotehnike</t>
  </si>
  <si>
    <t>A679072.057</t>
  </si>
  <si>
    <t>DIP2Future: Razvoj obrazovnih programa, standarda kvalifikacije i standarda zanimanja iz područja IKT-a u skladu s HKO-om</t>
  </si>
  <si>
    <t>A679072.058</t>
  </si>
  <si>
    <t>Veleri- OI IoT School: Razvoj racionalnog obrazovnog programa</t>
  </si>
  <si>
    <t>A679072.065</t>
  </si>
  <si>
    <t>Industrijska baština</t>
  </si>
  <si>
    <t>A679072.067</t>
  </si>
  <si>
    <t>DATACROSS – Napredne metode i tehnologije u znanosti o podatcima i kooperativnim sustavima</t>
  </si>
  <si>
    <t>KLIMOD</t>
  </si>
  <si>
    <t>A679072.072</t>
  </si>
  <si>
    <t>MI – jučer, danas, sutra</t>
  </si>
  <si>
    <t>A679072.073</t>
  </si>
  <si>
    <t>RCK PECEPT - REG. CENTAR PROFESIJA U TURIZMU</t>
  </si>
  <si>
    <t>A679072.074</t>
  </si>
  <si>
    <t>RECEZA-REGIONALNI CENTAR ZABOK</t>
  </si>
  <si>
    <t>A679072.075</t>
  </si>
  <si>
    <t>ERASMUS+ CAMPMASTER, SVEUČILIŠTE U RIJECI</t>
  </si>
  <si>
    <t>Menage a trois: Neuro-endocrino-immune regulation of metabolic homeostasis</t>
  </si>
  <si>
    <t>Razvoj inovativnog brzog testa za dijagnozu subkliničkog mastitisa u mliječnih krava</t>
  </si>
  <si>
    <t>Rino sprej</t>
  </si>
  <si>
    <t>A679072.084</t>
  </si>
  <si>
    <t>INTERREG MIMOSA</t>
  </si>
  <si>
    <t>A679072.085</t>
  </si>
  <si>
    <t>INTERREG FRAMEWORK</t>
  </si>
  <si>
    <t>A679072.086</t>
  </si>
  <si>
    <t>Infant Theory of Mind-H2020-MSCA-IF-2017</t>
  </si>
  <si>
    <t>A679072.092</t>
  </si>
  <si>
    <t>Measuring the Social Dimension of Culture (MESOC)</t>
  </si>
  <si>
    <t>A679072.094</t>
  </si>
  <si>
    <t>INTERREG InnovaMare projekt</t>
  </si>
  <si>
    <t>A679072.104</t>
  </si>
  <si>
    <t>Sustainable service - FFRI</t>
  </si>
  <si>
    <t>A679072.107</t>
  </si>
  <si>
    <t>SLIHE</t>
  </si>
  <si>
    <t>A679072.121</t>
  </si>
  <si>
    <t>IRI-2 ABsistemDCiCloud (korisnik AlarmAutomatika d.o.o.Rijeka)</t>
  </si>
  <si>
    <t>A679072.126</t>
  </si>
  <si>
    <t>ERASMUS +  Inclusion through CrowdFunding”("InCrowd”)</t>
  </si>
  <si>
    <t>A679072.127</t>
  </si>
  <si>
    <t>ERASMUS + E-laboratory for digital education (LaDiEd)</t>
  </si>
  <si>
    <t>A679072.131</t>
  </si>
  <si>
    <t>Erazmus 2020 - HR01-KA107-077121</t>
  </si>
  <si>
    <t>A679072.134</t>
  </si>
  <si>
    <t>Zdravstveni opservatorij</t>
  </si>
  <si>
    <t>PRI-MJER</t>
  </si>
  <si>
    <t>Biologija citomegalovirusne infekcije u mozgu tijekom razvoja i u latenciji</t>
  </si>
  <si>
    <t>Reprogramiranje IEL -a na crijevnoj epitelnoj barijeri tijekom infekcije virusom</t>
  </si>
  <si>
    <t>A679072.145</t>
  </si>
  <si>
    <t>Erazmus +  HiPowerEd</t>
  </si>
  <si>
    <t>A679072.146</t>
  </si>
  <si>
    <t>Erazmus 2021 - HR01-KA131-HED-000003063</t>
  </si>
  <si>
    <t>A679072.147</t>
  </si>
  <si>
    <t>Inno4YUFE</t>
  </si>
  <si>
    <t>A679072.150</t>
  </si>
  <si>
    <t>EnLeMaH - Erazmus +</t>
  </si>
  <si>
    <t>A679072.154</t>
  </si>
  <si>
    <t>IRI-2 Adria Smart Room</t>
  </si>
  <si>
    <t>Integrirani sustav uzgoja alternativnih vrsta školjkaša u uvjetima klimatskih promjena</t>
  </si>
  <si>
    <t>A679077.043</t>
  </si>
  <si>
    <t>INTERREG Plastic Busters MPA: Očuvanje biološke raznolikosti od plastike u zaštićenim morskim područjima na Mediteranu</t>
  </si>
  <si>
    <t>A679077.047</t>
  </si>
  <si>
    <t>INTERREG FAIRSEA- Ribolov u jadranskoj regiji zajednički pristup ekosustavu</t>
  </si>
  <si>
    <t>A679077.052</t>
  </si>
  <si>
    <t>SEA EU - Europsko sveučilište mora</t>
  </si>
  <si>
    <t>STIM-REI</t>
  </si>
  <si>
    <t>A679077.078</t>
  </si>
  <si>
    <t>IRA 10-CEKOM: Razvoj inovativnog pristupa u procesu opremanja broda putem proširene stvarnosti </t>
  </si>
  <si>
    <t>A679077.081</t>
  </si>
  <si>
    <t>IRA 15-CEKOM: Razvoj paketa palubne opreme specijalnih brodova različitih namjena za uzgajališta ribe </t>
  </si>
  <si>
    <t>A679077.082</t>
  </si>
  <si>
    <t>IRA 16-CEKOM: Brodski pritezni sustavi namijenjeni pozicioniranju plovnih objekata</t>
  </si>
  <si>
    <t>A679077.083</t>
  </si>
  <si>
    <t>VODIME - Vode Imotske krajine</t>
  </si>
  <si>
    <t>A679077.086</t>
  </si>
  <si>
    <t>Europska akademija za poslovno i financijsko pravo</t>
  </si>
  <si>
    <t>A679077.099</t>
  </si>
  <si>
    <t>A679077.113</t>
  </si>
  <si>
    <t>FirEURisk-holistička strategija za upravljenje požarima raslinja na području Europe</t>
  </si>
  <si>
    <t>A679077.117</t>
  </si>
  <si>
    <t>CHIC</t>
  </si>
  <si>
    <t>A679077.122</t>
  </si>
  <si>
    <t>IRI Perm Beton-sustav odvodnje na horizontalnim površinama od propusnog betona</t>
  </si>
  <si>
    <t>A679077.128</t>
  </si>
  <si>
    <t>EICP (Evidence Implemantation in Clinical Practice) - medicina temeljena na dokazima</t>
  </si>
  <si>
    <t>FIZIODENT</t>
  </si>
  <si>
    <t>A679077.136</t>
  </si>
  <si>
    <t>BOWI - poticanje digitalnih inovacija</t>
  </si>
  <si>
    <t>A679078.014</t>
  </si>
  <si>
    <t>ASKFOOD Savez za vještine i znanje vezano za prehrambeni sektor</t>
  </si>
  <si>
    <t>A679078.015</t>
  </si>
  <si>
    <t>STRENGTH2FOOD  Istraživanje u cilju poboljšanja učinkovitosti programa EU o kvaliteti hrane</t>
  </si>
  <si>
    <t>A679078.016</t>
  </si>
  <si>
    <t>e-Škole A projekt - Uspostava sustava razvoja digitalno zrelih škola</t>
  </si>
  <si>
    <t>A679078.021</t>
  </si>
  <si>
    <t>ERASMUS+ Potpora za nastavno i nenastavno osoblje</t>
  </si>
  <si>
    <t>A679078.024</t>
  </si>
  <si>
    <t>ERASMUS+ projekt mobilnosti i aktivnosti studenata kroz istraživanja u inozemstvu</t>
  </si>
  <si>
    <t>A679078.038</t>
  </si>
  <si>
    <t>Dubrovnik International ESEE Mining school Škola rudarstva za istočnu i jugoistočnu Europu</t>
  </si>
  <si>
    <t>A679078.044</t>
  </si>
  <si>
    <t>EXERTER Mreža pan-europskih stručnjaka za sigurnost eksploziva</t>
  </si>
  <si>
    <t>A679078.064</t>
  </si>
  <si>
    <t>STRONG - 2020</t>
  </si>
  <si>
    <t>A679078.076</t>
  </si>
  <si>
    <t>OBZOR 2020 INSULAE - Maksimiziranje utjecaja inovativnih energetskih pristupa na otocima EU-a</t>
  </si>
  <si>
    <t>A679078.077</t>
  </si>
  <si>
    <t>OBZOR 2020 NOWELTIES - Zajednički doktorski laboratorij za nove materijale i inovativne tehnologije pročišćavanja vode</t>
  </si>
  <si>
    <t>A679078.083</t>
  </si>
  <si>
    <t>HORIZON 2020 SOLARNET</t>
  </si>
  <si>
    <t>A679078.086</t>
  </si>
  <si>
    <t>OBZOR 2020 Alliance4life, Savez za nauke o životu: Završne podjele u istraživanju i inovacijama u Europskoj uniji</t>
  </si>
  <si>
    <t>A679078.087</t>
  </si>
  <si>
    <t>OBZOR 2020-OSTEOproSPINE - Novostenski lijek za regeneraciju kostiju</t>
  </si>
  <si>
    <t>A679078.090</t>
  </si>
  <si>
    <t>OBZOR 2020 - Biochip BIO inženjerski grafti za liječenje hrskavice u pacijenata</t>
  </si>
  <si>
    <t>A679078.094</t>
  </si>
  <si>
    <t>CROSSJUSTICE</t>
  </si>
  <si>
    <t>A679078.100</t>
  </si>
  <si>
    <t>LIFE 16 NAT/SI/000634 PROJECT LIFE LYNX</t>
  </si>
  <si>
    <t>A679078.102</t>
  </si>
  <si>
    <t>INTERREG CARNIVORA DINARICA - Prekogranična suradnja za dugoroočno očuvanje velikih zvijeri</t>
  </si>
  <si>
    <t>A679078.108</t>
  </si>
  <si>
    <t>AMED</t>
  </si>
  <si>
    <t>A679078.111</t>
  </si>
  <si>
    <t>EIT HEALTH - Local activities in Regional Innovation Scheme regions</t>
  </si>
  <si>
    <t>A679078.113</t>
  </si>
  <si>
    <t>CROSKILLS</t>
  </si>
  <si>
    <t>A679078.114</t>
  </si>
  <si>
    <t>BRIDGE SMS</t>
  </si>
  <si>
    <t>A679078.115</t>
  </si>
  <si>
    <t>ANAGENNISI</t>
  </si>
  <si>
    <t>A679078.116</t>
  </si>
  <si>
    <t>HORIZON 2020 FIT-TO-Nzeb</t>
  </si>
  <si>
    <t>A679078.118</t>
  </si>
  <si>
    <t>H 2020 RISE OpenInnoTrain</t>
  </si>
  <si>
    <t>A679078.120</t>
  </si>
  <si>
    <t>FOCUS -Prisilna raseljavanja i solidarnost zajednice domaćina prema izbjeglica</t>
  </si>
  <si>
    <t>A679078.125</t>
  </si>
  <si>
    <t>ERASMUS+ PROGRAM PROJECT SOFTVETS 2018-1-HR01-KA203-047494</t>
  </si>
  <si>
    <t>A679078.126</t>
  </si>
  <si>
    <t>e-Škole B</t>
  </si>
  <si>
    <t>A679078.127</t>
  </si>
  <si>
    <t>EDU4GAMES - HKO</t>
  </si>
  <si>
    <t>A679078.129</t>
  </si>
  <si>
    <t>OBZOR 2020 - TO DO</t>
  </si>
  <si>
    <t>A679078.130</t>
  </si>
  <si>
    <t>ERASMUS + 2020-HR01-KA103</t>
  </si>
  <si>
    <t>A679078.151</t>
  </si>
  <si>
    <t>CEKOM Centar kompetencija u molekularnoj dijagnostici</t>
  </si>
  <si>
    <t>A679078.186</t>
  </si>
  <si>
    <t>IRI CEKOM</t>
  </si>
  <si>
    <t>A679078.187</t>
  </si>
  <si>
    <t>ORKAN</t>
  </si>
  <si>
    <t>A679078.191</t>
  </si>
  <si>
    <t>RAST</t>
  </si>
  <si>
    <t>A679078.194</t>
  </si>
  <si>
    <t>Hibridne metoda umjetne inteligencije za računalne igre</t>
  </si>
  <si>
    <t>A679078.195</t>
  </si>
  <si>
    <t>ERASMUS + TEACH4EDU4</t>
  </si>
  <si>
    <t>A679078.197</t>
  </si>
  <si>
    <t>ERASMUS+ WeRln - Žene poduzetetnice u regionalnim uključivim ekosustavima</t>
  </si>
  <si>
    <t>A679078.198</t>
  </si>
  <si>
    <t>LIFE 18 NAT/HR/00847- Dinara povratak životu</t>
  </si>
  <si>
    <t>A679078.200</t>
  </si>
  <si>
    <t>H2020- upravljanje poljoprivrednom hranom</t>
  </si>
  <si>
    <t>A679078.204</t>
  </si>
  <si>
    <t>Razvoj dvostruke fasade s hermetički zatvorenom šupljinom (H-CCF)</t>
  </si>
  <si>
    <t>A679078.209</t>
  </si>
  <si>
    <t>ERASMUS+KA2 - Strateška partnerstva ASKNOW</t>
  </si>
  <si>
    <t>A679078.212</t>
  </si>
  <si>
    <t>ERASMUS + KA2 - Strateška partnerstva RoboGirls Osnaživanje djevojaka u STEAM-u kroz robotiku i kodiranje</t>
  </si>
  <si>
    <t>A679078.213</t>
  </si>
  <si>
    <t>H2020-WIDESPREAD-2018-2020  Katedra za umjetnu inteligenciju za robotiku</t>
  </si>
  <si>
    <t>A679078.214</t>
  </si>
  <si>
    <t>H2020 - ICT AERIAL-CORE - Kognitivni integrirani višenamjenski robotski sustav s proširenim opsegom rada i sigurnošću</t>
  </si>
  <si>
    <t>A679078.217</t>
  </si>
  <si>
    <t>H2020 - LC-SC3 FLEXIGRID - Interoperabilna rješenja za holističku implementaciju usluga fleksibilnosti u distribucijskoj mreži</t>
  </si>
  <si>
    <t>A679078.218</t>
  </si>
  <si>
    <t>H2020 - SC5 REWAISE Elastična inovacija vode za pametnu ekonomiju</t>
  </si>
  <si>
    <t>A679078.223</t>
  </si>
  <si>
    <t>H2020 - LC-SC3 FARCROSS Omogućavanje regionalne trgovine/razmjene električne energije kroz inovacije</t>
  </si>
  <si>
    <t>A679078.225</t>
  </si>
  <si>
    <t>DEBATING EUROPE (620428-EPP-1-2020-1-DE-EPPJMO-NETWORK)</t>
  </si>
  <si>
    <t>A679078.226</t>
  </si>
  <si>
    <t>MEDIADELCOM</t>
  </si>
  <si>
    <t>A679078.231</t>
  </si>
  <si>
    <t>SEADRION - Poticanje širenja tehnologija grijanja i hlađenja pomoću pumpe morske vode u jadransko-jonskoj regiji</t>
  </si>
  <si>
    <t>A679078.233</t>
  </si>
  <si>
    <t>REWARDHEAT- Uporaba topline iz obnovljivih izvora i otpada za konkurentne mreže daljinskog grijanja i hlađenja</t>
  </si>
  <si>
    <t>A679078.235</t>
  </si>
  <si>
    <t>SEAVIEWS- Sektorski prilagodljivi virtualni sustav ranog upozoravanja na zagađenje mora</t>
  </si>
  <si>
    <t>A679078.236</t>
  </si>
  <si>
    <t>ProbeTrace - Sljedivost za mjerenje kontaktnih sondi i olovnih instrumenata</t>
  </si>
  <si>
    <t>A679078.238</t>
  </si>
  <si>
    <t>NRLE - Nacionalni referentni laboratorij za emisije iz motora s unutarnjim izgaranjem za necestovne pokretne strojeve</t>
  </si>
  <si>
    <t>A679078.239</t>
  </si>
  <si>
    <t>Regionalni centar kompetentnosti u strukovnom obrazovanju u strojarstvu-Industrija 4.0</t>
  </si>
  <si>
    <t>A679078.241</t>
  </si>
  <si>
    <t>RCK Ruđera Boškovića</t>
  </si>
  <si>
    <t>DATACROSS -Napredne metode i tehnologije u znanosti o podatcima i kooperativnim sustavima</t>
  </si>
  <si>
    <t>A679078.257</t>
  </si>
  <si>
    <t>CLEOPATRA - Višejezična istraživačka akademija Open Analytics usmjerena na događaje</t>
  </si>
  <si>
    <t>A679078.258</t>
  </si>
  <si>
    <t>IRCiS Integriranje izbjegličke djece u škole: mješovita studija o učinkovitosti kontakt-u-škole za izgradnju pozitivnih međugrupnih odnosa između djece izbjeglica i domaćina</t>
  </si>
  <si>
    <t>A679078.259</t>
  </si>
  <si>
    <t>HILAR</t>
  </si>
  <si>
    <t>A679078.260</t>
  </si>
  <si>
    <t>DuRSAAM</t>
  </si>
  <si>
    <t>A679078.261</t>
  </si>
  <si>
    <t>ERASMUS PLUS CSETIR</t>
  </si>
  <si>
    <t>A679078.262</t>
  </si>
  <si>
    <t>OVERFLOW  EU mehanizmi civilne zaštite</t>
  </si>
  <si>
    <t>A679078.265</t>
  </si>
  <si>
    <t>BUS - GoCircular-H2020</t>
  </si>
  <si>
    <t>A679078.266</t>
  </si>
  <si>
    <t>BUILDUP -SKILLSBANK-H2020</t>
  </si>
  <si>
    <t>A679078.267</t>
  </si>
  <si>
    <t>OBZOR 2020 Znanost i tehnologija u politici pretilosti djece- STOP</t>
  </si>
  <si>
    <t>A679078.268</t>
  </si>
  <si>
    <t>WE-CARE Projekt: Uspostavljanjem nacionalne skrbi i razvojnim centrima podržavamo elitne sportaše u uravnoteženju rezultata sporta i obrazovanja / zapošljavanja</t>
  </si>
  <si>
    <t>A679078.269</t>
  </si>
  <si>
    <t>Projekt: Stvaranje mehanizama za kontinuiranu provedba sportskog kluba za zdravlje u Europskoj uniji</t>
  </si>
  <si>
    <t>A679078.271</t>
  </si>
  <si>
    <t>Obzor 2020 LiverScreen - Probir na fibrozu jetre - populacijsko istraživanje u europskim zemljama</t>
  </si>
  <si>
    <t>ESF CasMouse - Genomsko inženjerstvo i genska regulacija u staničnim linijama i modelnim organizmima tehnologijom CRISPR/Cas9</t>
  </si>
  <si>
    <t>A679078.276</t>
  </si>
  <si>
    <t>TODO-HORIZON 2020.</t>
  </si>
  <si>
    <t>A679078.280</t>
  </si>
  <si>
    <t>ANEUPLOIDIJA - Molekularno podrijetlo aneuploidija u zdravih i bolesnih ljudskih tkiva</t>
  </si>
  <si>
    <t>A679078.282</t>
  </si>
  <si>
    <t>MEMORIE Mjere prilagodbe klimatskim promjenama za održivo upravljanje prirodnim resursima</t>
  </si>
  <si>
    <t>A679078.285</t>
  </si>
  <si>
    <t>MARILIA - testovi za detekciju patogena u uzorcima vode</t>
  </si>
  <si>
    <t>A679078.286</t>
  </si>
  <si>
    <t>The ONE - mehanizam sparivanja i stvaranja bozonskih kvazičestica</t>
  </si>
  <si>
    <t>A679078.287</t>
  </si>
  <si>
    <t>CroViZone - Prilagodba vinogradarskih zona RH klimatskim promjenama</t>
  </si>
  <si>
    <t>A679078.295</t>
  </si>
  <si>
    <t>A679078.296</t>
  </si>
  <si>
    <t>ERASMUS+ CCC4ECEC - Kompetencija za obrazovanje i njegu u ranom djetinjstvu usmjerena na dijete</t>
  </si>
  <si>
    <t>A679078.298</t>
  </si>
  <si>
    <t>Dijagnostički značaj kalprotektina u ranom prepoznavanju upalnih stanja</t>
  </si>
  <si>
    <t>A679078.299</t>
  </si>
  <si>
    <t>Potencijal mikroinkapsulacije u proizvodnji sireva</t>
  </si>
  <si>
    <t>A679078.305</t>
  </si>
  <si>
    <t>EFRR-IR-II AACES- Odlučivanje u upravljanju elektroenergetskim sustavom u uvjetima nesigurnosti uvjetovanih klimatskim promjenama - AACES</t>
  </si>
  <si>
    <t>A679078.306</t>
  </si>
  <si>
    <t>EFRR - Klimatske promjene AgroSPARC- Napredna i prediktivna poljoprivreda za otpornost klimatskim promjenama</t>
  </si>
  <si>
    <t>A679078.307</t>
  </si>
  <si>
    <t>EFRR-IR-II Al Defender- Sustav umjetne inteligencije za automatski nadzor i upravljanje sigurnosti cloud okruženja - AL DEFENDER</t>
  </si>
  <si>
    <t>A679078.308</t>
  </si>
  <si>
    <t>EFRR-IR-II AIPD2- Digitalna platforma za zaštitu privatnosti i sprječavanje zloupotreba životnim ciklusom osobnih podataka- AIPD3</t>
  </si>
  <si>
    <t>A679078.309</t>
  </si>
  <si>
    <t>EFRR-IR-II A-UNIT- Istraživanje i razvoj napredne jedinice za autonomno upravljanje mobilnim vozilima u logistici</t>
  </si>
  <si>
    <t>A679078.310</t>
  </si>
  <si>
    <t>EFRR-IR-II BatEVCharg - Punionica električnih vozila s integriranim baterijskim spremnikom</t>
  </si>
  <si>
    <t>A679078.313</t>
  </si>
  <si>
    <t>EFRR-IR-II cyberAUT- Inovativno rješenje za upravljanje kibernetickom sigurnosti industrijskih sustava automatizacije postrojenja i procesa</t>
  </si>
  <si>
    <t>A679078.314</t>
  </si>
  <si>
    <t>EFRR-IR-II DRUNE- Razvoj uređaja za prijenos video signala ultra niske latencije</t>
  </si>
  <si>
    <t>A679078.315</t>
  </si>
  <si>
    <t>EFRR-IR-II ENEDAT- Razvoj sustava za optimalizaciju potrošnje električne energije u podatkovnim centrima</t>
  </si>
  <si>
    <t>A679078.317</t>
  </si>
  <si>
    <t>EFRR-IR-II GMP- Razvoj Greyp platforme za mikromobilnost GMP</t>
  </si>
  <si>
    <t>A679078.318</t>
  </si>
  <si>
    <t>EFRR-IR-II IRI2-OIE- Integrirano rješenje za upravljanje imovinom i podršku investicijskim procesima projektiranja, planiranja i provedbe izgradnje obnovljivih izvora energije</t>
  </si>
  <si>
    <t>A679078.319</t>
  </si>
  <si>
    <t>EFRR-IR-II LAMCAB- Razvoj tehnologije povezivanja komponenti upravljačkih električnih ormara upotrebom laminiranih vodica</t>
  </si>
  <si>
    <t>A679078.320</t>
  </si>
  <si>
    <t>EFRR-IR-II PCC- Sustav za nadzor i kontrolu usklađenosti distribuiranih procesa u realnom vremenu, otkrivanje anomalija, rano upozoravanje i forenzičku analizu transakcije</t>
  </si>
  <si>
    <t>A679078.321</t>
  </si>
  <si>
    <t>EFRR-IR-II PEP- Razvoj inovativnog polifaznog elektromotornog pogona</t>
  </si>
  <si>
    <t>A679078.322</t>
  </si>
  <si>
    <t>EFRR-IR-II Pinova- Razvoj agrometeorološke platforme i mreže IoT uređaja tvrtke Pinova d.o.o.</t>
  </si>
  <si>
    <t>A679078.323</t>
  </si>
  <si>
    <t>EFRR- UZI RESIN- Razvoj sustava za ispitivanje visefaznih strujanja i izgaranja s ciljem povećanja istraživačkih aktivnosti znanstvenog i poslovnog spektra</t>
  </si>
  <si>
    <t>A679078.324</t>
  </si>
  <si>
    <t>EFRR-IR-II RPA-NPV- Razvoj potopljenog agregata za male hidroelektrane s niskim padom vode</t>
  </si>
  <si>
    <t>A679078.325</t>
  </si>
  <si>
    <t>EFRR-IR-II SARI- Sustava za automatsko raspoznavanje, identifikaciju te precizno mjerenje duljine plovila</t>
  </si>
  <si>
    <t>A679078.356</t>
  </si>
  <si>
    <t>ERASMUS+ Challenges and practices of teaching economic disciplines in era of digitalization 2020-1-HR01-KA202-0777771</t>
  </si>
  <si>
    <t>A679078.358</t>
  </si>
  <si>
    <t>Umreženi stacionarni baterijski spremnici energije KK.01.1.1.04.0034</t>
  </si>
  <si>
    <t>A679078.363</t>
  </si>
  <si>
    <t>HORIZON 2020- DRYVER</t>
  </si>
  <si>
    <t>A679078.365</t>
  </si>
  <si>
    <t>Tenure Track Pilot Programe - Exotic Nuclear Structure and Dynamics</t>
  </si>
  <si>
    <t>A679078.373</t>
  </si>
  <si>
    <t>Erasmus+ Development of innovative approach for training for university professors to work in the modern diverse and intercultural environment, UniCulture</t>
  </si>
  <si>
    <t>A679078.399</t>
  </si>
  <si>
    <t>CALIPER-	Projekt CALIPER: Povezivanje istraživanja i inovacija za ravnopravnost spolova"</t>
  </si>
  <si>
    <t>A679078.405</t>
  </si>
  <si>
    <t>COGSTEPS - Crossing the Gap: Startup edukacija i potpora doktorandima, istraživačima i znanstvenicima</t>
  </si>
  <si>
    <t>A679078.414</t>
  </si>
  <si>
    <t>EKO-KOMVOZ - Ekološki prihvatljivo vozilo za čišćenje javnih površina sa sustavima autonomnog upravljanja zasnovanim na umjetnoj inteligenciji</t>
  </si>
  <si>
    <t>A679078.417</t>
  </si>
  <si>
    <t>EULIFT - Razvoj pametnog modularnog sustava upravljanja pogonom dizala za povećanje energetske učinkovitosti zgrade</t>
  </si>
  <si>
    <t>A679078.458</t>
  </si>
  <si>
    <t>RESDATA - Rješenja prilagodbe elektroenergetskog sustava klimatskim promjenama temeljena na velikim količinama podataka</t>
  </si>
  <si>
    <t>A679078.478</t>
  </si>
  <si>
    <t>A679078.485</t>
  </si>
  <si>
    <t>NZEB ROADSHOW-H2020</t>
  </si>
  <si>
    <t>A679078.488</t>
  </si>
  <si>
    <t>H2020 Productive Green Infrastructure for post-industrial urban regeneration</t>
  </si>
  <si>
    <t>A679078.490</t>
  </si>
  <si>
    <t>Erasmus+: Architecture's afterlife: The multi-sector impact of an architectural qualification 2019-1-UK01-KA203-062062</t>
  </si>
  <si>
    <t>A679078.496</t>
  </si>
  <si>
    <t>JEAN MONNET ACTIVITIES</t>
  </si>
  <si>
    <t>A679078.499</t>
  </si>
  <si>
    <t>ENEMLOS</t>
  </si>
  <si>
    <t>A679078.503</t>
  </si>
  <si>
    <t>RCT-ESF</t>
  </si>
  <si>
    <t>A679078.508</t>
  </si>
  <si>
    <t>IRI projekt Povećanje razvoja novih proizvoda i usluga koji proizlaze iz aktivnosti istraživanja i razvoja</t>
  </si>
  <si>
    <t>A679078.510</t>
  </si>
  <si>
    <t>EIT MANUFACTURING RIS HUB</t>
  </si>
  <si>
    <t>A679078.511</t>
  </si>
  <si>
    <t>RAPTOVAX - Robusne i adaptabilne biološke platforme za nova cjepiva</t>
  </si>
  <si>
    <t>A679078.512</t>
  </si>
  <si>
    <t>Jačanje kapaciteta CerVirVac-a za istraživanja u virusnoj imunologiji i vakcinologiji</t>
  </si>
  <si>
    <t>A679078.516</t>
  </si>
  <si>
    <t>Agrobioraznolikost- osnova za prilagodbu i ublažavanje promjena klimatskih promjena u poljoprivredi</t>
  </si>
  <si>
    <t>A679078.526</t>
  </si>
  <si>
    <t>Unaprjeđenje oporavlišta za divlje životinje na Veterinarskom fakultetu - WildRescouVEF, KK.06.5.2.04.0007.</t>
  </si>
  <si>
    <t>A679078.527</t>
  </si>
  <si>
    <t>Upravljanje krškim priobalnim vodonosnicima (UKV)</t>
  </si>
  <si>
    <t>A679078.534</t>
  </si>
  <si>
    <t>CSRP- Hrvatsko-švicarski program- Probabilistic and analytical aspects of generalised regular variation</t>
  </si>
  <si>
    <t>A679078.535</t>
  </si>
  <si>
    <t>CSRP- Hrvatsko-Švicarski program- Dynamics of virus infection in mycovirus-mediated biological control of fungal pathogen</t>
  </si>
  <si>
    <t>A679078.536</t>
  </si>
  <si>
    <t>CSRP- Hrvatsko-Švicarski program- Investigation of substrate and editing specificity in tRNA synthetases and the mechanism of antibiotic action</t>
  </si>
  <si>
    <t>A679078.541</t>
  </si>
  <si>
    <t>HRZZ IP-2019-04 MORENEC</t>
  </si>
  <si>
    <t>A679078.565</t>
  </si>
  <si>
    <t>4VENT - Razvoj niza četverousisnih ventilatora za industrijska postrojenja</t>
  </si>
  <si>
    <t>A679078.566</t>
  </si>
  <si>
    <t>INUKING - Razvoj inovativnog programskog rješenja za centralizirani nadzor i upravljanje kritičnom infrastukturom</t>
  </si>
  <si>
    <t>A679078.569</t>
  </si>
  <si>
    <t>PBM-PLIN - Iskorištenje manje kvalitetnih i nestalnih plinova za proizvodnju električne energije, uporabom Umjetne Inteligencije za miješanje plinova</t>
  </si>
  <si>
    <t>A679078.571</t>
  </si>
  <si>
    <t>SUZE - Sustav za otkrivanje zlonamjernih elektroničkih transakcija zasnovan na strojnom učenju</t>
  </si>
  <si>
    <t>A679078.572</t>
  </si>
  <si>
    <t>T-LOGIC - Uspostava sustava za automatizaciju rada i autonomno odlučivanje u logistici samoposlužnih aparata</t>
  </si>
  <si>
    <t>A679078.573</t>
  </si>
  <si>
    <t>HRZZ projekti</t>
  </si>
  <si>
    <t>A679078.575</t>
  </si>
  <si>
    <t>COLECO- ERASMUS + 2019-1-UK01-KA201-062118</t>
  </si>
  <si>
    <t>A679078.576</t>
  </si>
  <si>
    <t>FOReSiGHT</t>
  </si>
  <si>
    <t>A679078.578</t>
  </si>
  <si>
    <t>ERASMUS + 2020-1-PL01-KA203-081980 - SUSTA</t>
  </si>
  <si>
    <t>A679078.582</t>
  </si>
  <si>
    <t>TERRAGOV</t>
  </si>
  <si>
    <t>A679078.583</t>
  </si>
  <si>
    <t>HORIZON 2020 - SHARE-COVID 19</t>
  </si>
  <si>
    <t>A679078.587</t>
  </si>
  <si>
    <t>COORDINATE„COhort cOmmunity Research and Development Infrastructure Network for Access Throughout</t>
  </si>
  <si>
    <t>A679078.588</t>
  </si>
  <si>
    <t>RURASL Rural 3.0: Service Learning for the Rural Development</t>
  </si>
  <si>
    <t>A679078.591</t>
  </si>
  <si>
    <t>Erasmus + „Introducing Intellectual Property Education for Lifelong Learning and the Knowledge Economy-IPEDU”</t>
  </si>
  <si>
    <t>A679078.599</t>
  </si>
  <si>
    <t>SUSTINEO ESF</t>
  </si>
  <si>
    <t>A679078.600</t>
  </si>
  <si>
    <t>RE-DWELL</t>
  </si>
  <si>
    <t>A679078.611</t>
  </si>
  <si>
    <t>A ROADMAP OUT OF MEDICAL DESERTS INTO SUPPORTIVE HEALTH WORK FORCE INITIATIVES AND POLICIES - ROUTE-HWF</t>
  </si>
  <si>
    <t>A679078.612</t>
  </si>
  <si>
    <t>IRI CSTI - platforma za dohvat i analizu strukturiranih i nestrukturiranih podataka</t>
  </si>
  <si>
    <t>A679078.613</t>
  </si>
  <si>
    <t>UNIC4ER - Europsko sveučilište postindustrijskih gradova Ka suradničkom pristupu i strukturi prema angažiranom istraživanju</t>
  </si>
  <si>
    <t>A679078.614</t>
  </si>
  <si>
    <t>UNIC -Europsko sveučilište za postindustrijske gradove</t>
  </si>
  <si>
    <t>A679078.615</t>
  </si>
  <si>
    <t>ERASMUS+  DE01-KA203-005728 CONNECTED</t>
  </si>
  <si>
    <t>A679078.616</t>
  </si>
  <si>
    <t>SIMON - inteligentni sustav za automatski odabir algoritma strojnog učenja</t>
  </si>
  <si>
    <t>A679078.617</t>
  </si>
  <si>
    <t>MODERNE MISLEĆE ŽENE-HRZZ IP-01-2018</t>
  </si>
  <si>
    <t>A679078.618</t>
  </si>
  <si>
    <t>HELA</t>
  </si>
  <si>
    <t>A679078.620</t>
  </si>
  <si>
    <t>Digitalna.hr</t>
  </si>
  <si>
    <t>A679078.621</t>
  </si>
  <si>
    <t>e-DESK - Digitalne i poduzetničke vještine europskih učitelja u svijetu COVID-19</t>
  </si>
  <si>
    <t>A679078.623</t>
  </si>
  <si>
    <t>WAI4PwD - Web pristupačnost i ostale inicijative za osobe s invaliditetom u EU tijekom pandemije</t>
  </si>
  <si>
    <t>A679078.627</t>
  </si>
  <si>
    <t>Obrazovana potraga za visokotemperaturnom supravodljivošću u novim elektroničkim materijalima</t>
  </si>
  <si>
    <t>A679078.628</t>
  </si>
  <si>
    <t>Razvoj naprednog IT sustava za precizno određivanje broja ljudi u otvorenim i zatvorenim prostorima (IRI)</t>
  </si>
  <si>
    <t>A679078.630</t>
  </si>
  <si>
    <t>A679078.631</t>
  </si>
  <si>
    <t>Interreg D-Care Labs</t>
  </si>
  <si>
    <t>A679078.633</t>
  </si>
  <si>
    <t>EULAW - projekti obuke pravosudnih stručnjaka</t>
  </si>
  <si>
    <t>A679078.636</t>
  </si>
  <si>
    <t>CENTRINNO - rješenja za regeneraciju industrijskih povijesnih mjesta</t>
  </si>
  <si>
    <t>A679078.637</t>
  </si>
  <si>
    <t>A679078.640</t>
  </si>
  <si>
    <t>FENIQS-EU - jačanje provedbe standarda kvalitete u smanjenju potražnje za drogama u cijeloj Europi</t>
  </si>
  <si>
    <t>A679078.641</t>
  </si>
  <si>
    <t>PROBITECT - Sinergijska inovativna kombinacija sastavnica mikrobiote kao osnova za razvoj inovativnih topikalnih proizvoda za tretiranje i prevenciju upalnih stanja humane kože</t>
  </si>
  <si>
    <t>A679078.642</t>
  </si>
  <si>
    <t>Interreg Adrion: Vuna kao izvanredna prilika za polugu - VUNA</t>
  </si>
  <si>
    <t>A679078.643</t>
  </si>
  <si>
    <t>ERASMUS + KA2 - Strateško partnerstvo COGSTEPS Startup obrazovanje i podrška studentima doktorskih studija, istraživačima i znanstvenicima</t>
  </si>
  <si>
    <t>A679078.647</t>
  </si>
  <si>
    <t>RISE DORNA - Razvoj motornih pogona visoke pouzdanosti za pogonske aplikacije sljedeće generacije</t>
  </si>
  <si>
    <t>A679078.648</t>
  </si>
  <si>
    <t>FunTomP - Funkcionalizirani proizvodi od rajčice</t>
  </si>
  <si>
    <t>A679078.649</t>
  </si>
  <si>
    <t>ROUTE ( HORIZON )- Putokaz iz medicinskih pustinja u inicijative i politike zdravstvene radne snage koje podržavaju</t>
  </si>
  <si>
    <t>A679078.650</t>
  </si>
  <si>
    <t>EUROP2E (Erasmus+) - Europska otvorena platforma za propisivanje obrazovanja</t>
  </si>
  <si>
    <t>A679078.651</t>
  </si>
  <si>
    <t>WATCHPLANT - Pametni biohibridni fito-organizmi za okoliš</t>
  </si>
  <si>
    <t>A679078.652</t>
  </si>
  <si>
    <t>Eatris Plus - H2020 Konsolidacija kapaciteta EATRIS -ERIC -a za personaliziranu medicinu</t>
  </si>
  <si>
    <t>A679078.653</t>
  </si>
  <si>
    <t>ERASMUS+projekt Sky Easy</t>
  </si>
  <si>
    <t>A679078.654</t>
  </si>
  <si>
    <t>ERASMUS+projekt Fit Old</t>
  </si>
  <si>
    <t>A679078.655</t>
  </si>
  <si>
    <t>CARNET21 -Ostali -EEA and Norw. Gran.Fund Reg.</t>
  </si>
  <si>
    <t>IGT</t>
  </si>
  <si>
    <t>A679078.658</t>
  </si>
  <si>
    <t>IRI-II SOVA - Sustav za vizualno prepoznavanje proizvoda na policama</t>
  </si>
  <si>
    <t>A679078.660</t>
  </si>
  <si>
    <t>IRI-II Mareton-2 -Robusni sustav neprekinutog napajanja za uređaje željezničke i industrijske infrastrukture</t>
  </si>
  <si>
    <t>A679078.661</t>
  </si>
  <si>
    <t>IRI-II CYBERBUS-INREBUS -Model za analizu podataka iz nestrukturiranih izvora informacija s ciljem povećanja kibernetičke sigurnosti u složenim poslovnim sustavima</t>
  </si>
  <si>
    <t>A679078.663</t>
  </si>
  <si>
    <t>ESA</t>
  </si>
  <si>
    <t>A679078.664</t>
  </si>
  <si>
    <t>IRI-II VIRT-UAV - Sustav autonomnih bespilotnih letjelica treniranih u virtualnim okruženjima</t>
  </si>
  <si>
    <t>A679078.665</t>
  </si>
  <si>
    <t>NLTP - Platforma nacionalnih jezičnih tehnologija</t>
  </si>
  <si>
    <t>A679078.666</t>
  </si>
  <si>
    <t>IRI-II AIDWAS  - Sustav za nadzor kibernetičkog prostora i informiranje o katastrofama i prijetnjama u stvarnom vremenu na bazi umjetne inteligencije</t>
  </si>
  <si>
    <t>A679078.668</t>
  </si>
  <si>
    <t>IRI-II SmartEC - Smart EC - dijagnostički sustav za ispitivanje metodom vrtložnih struja</t>
  </si>
  <si>
    <t>A679078.669</t>
  </si>
  <si>
    <t>DIGITOOLS - Inovativni alati za poboljšanje rješenja e-učenja na sveučilištima</t>
  </si>
  <si>
    <t>A679078.671</t>
  </si>
  <si>
    <t>IRI-II CIP4SI - Razvoj digitalne platforme za izgradnju sustava zaštite kritičnih infrastruktura u pametnim industrijama</t>
  </si>
  <si>
    <t>A679078.676</t>
  </si>
  <si>
    <t>ReNewEurope - Ponovno otkrivanje „Nove Europe“ - Ljetna škola na kotačima za prekograničnu povijest i politiku Balkana / Srednje i Istočne Europe</t>
  </si>
  <si>
    <t>A679078.679</t>
  </si>
  <si>
    <t>RHEFINE - Retorika za inovativno obrazovanje</t>
  </si>
  <si>
    <t>A679078.680</t>
  </si>
  <si>
    <t>EXAFOAM - Iskorištavanje sustava Exascale</t>
  </si>
  <si>
    <t>A679078.681</t>
  </si>
  <si>
    <t>GLocalEAst - Razvoj novog kurikuluma o studijama globalne migracije, dijaspore i granica u istočnoj i središnjoj Europi</t>
  </si>
  <si>
    <t>A679078.684</t>
  </si>
  <si>
    <t>EDiToR - Učiti kako poučavati, poučavati kako učiti. Suočavanje s izazovima globalnih promjena u visokom obrazovanju pomoću digitalnih alata za reflektirajuće, kritičko i inkluzivno učenje o europskim povijesnim krajolicima</t>
  </si>
  <si>
    <t>A679078.689</t>
  </si>
  <si>
    <t>OLGA - OLympics  Green Airport</t>
  </si>
  <si>
    <t>A679078.691</t>
  </si>
  <si>
    <t>Kako obični ljudi shvaćaju anti-gender poruke</t>
  </si>
  <si>
    <t>A679078.692</t>
  </si>
  <si>
    <t>Reforma stranih jezika u akademskim krugovima u Crnoj Gori</t>
  </si>
  <si>
    <t>A679078.693</t>
  </si>
  <si>
    <t>HRZZ Program suradnje s hrvatskim znanstvenicima u dijaspori ''ZNANSTVENA SURADNJA''</t>
  </si>
  <si>
    <t>A679078.694</t>
  </si>
  <si>
    <t>A679078.696</t>
  </si>
  <si>
    <t>IRI Comparative genomics of non-model invertebrates (IGNITE)</t>
  </si>
  <si>
    <t>STRIP Jačanje kapaciteta za istraživanje, razvoj i inovacije</t>
  </si>
  <si>
    <t>A679078.699</t>
  </si>
  <si>
    <t>A679078.700</t>
  </si>
  <si>
    <t>Formiranje C-C veze pomoću vrhunskih enzima</t>
  </si>
  <si>
    <t>A679078.701</t>
  </si>
  <si>
    <t>RADICALZ — H2020-FNR-2020</t>
  </si>
  <si>
    <t>A679081.001</t>
  </si>
  <si>
    <t>INTERREG Projekt LOW-CARB Integrirano planiranje pokretljivosti s niskom razinom ugljika za urbana područja</t>
  </si>
  <si>
    <t>A679081.004</t>
  </si>
  <si>
    <t>ERASMUS+  Poticanje mobilnosti studenata i znanstveno-nastavnog osoblja</t>
  </si>
  <si>
    <t>A679081.008</t>
  </si>
  <si>
    <t>Uspostava RCK u strojarstvu SJEVER -TŠČ</t>
  </si>
  <si>
    <t>A679081.009</t>
  </si>
  <si>
    <t>A679081.010</t>
  </si>
  <si>
    <t>Ulaganje u istraživanje i razvoj BBR Adria d.o.o.</t>
  </si>
  <si>
    <t>A679115.004</t>
  </si>
  <si>
    <t>Pametna naljepnica za mjerenje i praćenje uvjeta skladištenja i transporta proizvoda</t>
  </si>
  <si>
    <t>A679115.006</t>
  </si>
  <si>
    <t>Dobra klima za turizam</t>
  </si>
  <si>
    <t>A679115.008</t>
  </si>
  <si>
    <t>EXPERIO-razvoj strojeva za kvalitetu i paletizaciju u automobilskoj industriji</t>
  </si>
  <si>
    <t>A679115.009</t>
  </si>
  <si>
    <t>ERASMUS</t>
  </si>
  <si>
    <t>Vrhunska istraživanja Znanstvenih centara izvrsnosti</t>
  </si>
  <si>
    <t>K679084.002</t>
  </si>
  <si>
    <t>K679084.004</t>
  </si>
  <si>
    <t>Poziv Modernizacija, unaprjeđenje i proširenje infrastrukture studentskog smještaja za studente u nepovoljnom položaju</t>
  </si>
  <si>
    <t>K679084.005</t>
  </si>
  <si>
    <t>K679084.006</t>
  </si>
  <si>
    <t>K679084.007</t>
  </si>
  <si>
    <t>K679106.003</t>
  </si>
  <si>
    <t>A622125.004</t>
  </si>
  <si>
    <t>H2020 PerformFISH Prevladavanje bioloških, tehničkih i operativnih pitanja u akvakulturi</t>
  </si>
  <si>
    <t>A622125.013</t>
  </si>
  <si>
    <t>H2020 NEW Povezivanje komplementanih nacionalnih ion-beam postrojenja u virtualnu mrežu</t>
  </si>
  <si>
    <t>A622125.015</t>
  </si>
  <si>
    <t>H2020, ERA-net GeoERA Uspostava istraživačkog prostora europskih geoloških službi i stvaranje geološke službe za Europu</t>
  </si>
  <si>
    <t>A622125.018</t>
  </si>
  <si>
    <t>INTERREG Danube: DARLINGe Podunavlje vodeća regija geotermalne energije</t>
  </si>
  <si>
    <t>A622125.019</t>
  </si>
  <si>
    <t>INTERREG Danube: CAMARO-D Primjena inovativnih međunarodnih „Razvojnih planova korištenja zemljišta“ radi utjecaja na vodni režim u slivu rijeke Dunav</t>
  </si>
  <si>
    <t>A622125.020</t>
  </si>
  <si>
    <t>INTERREG Central Europe: PROLINE-CE – Učinkovite prakse upravljanja zemljištem kroz zaštitu vodnih resursa i ne-strukturnih iskustava za ublažavanje poplava</t>
  </si>
  <si>
    <t>A622125.028</t>
  </si>
  <si>
    <t>INTERREG Središnja Europa KEEP ON-Učinkovita politika za trajne i samoodržive projekte u sektoru kulturne baštine</t>
  </si>
  <si>
    <t>A622125.038</t>
  </si>
  <si>
    <t>BARMIG Pregovaranje uvjeta rada i socijalnih prava radnika migranata u državama srednje I istočne Europe</t>
  </si>
  <si>
    <t>A622125.040</t>
  </si>
  <si>
    <t>SoPHIA -  DRUŠTVENA PLATFORMA ZA PROCJENU UTICAJA HOLISTIČKE BAŠTINE</t>
  </si>
  <si>
    <t>A622125.041</t>
  </si>
  <si>
    <t>INTERREG-ENRAS Osiguranje sigurnosti intervencijskih postrojbi u slučaju nuklearne ili radiološke nesreće</t>
  </si>
  <si>
    <t>A622125.042</t>
  </si>
  <si>
    <t>OBZOR 2020 RISKGONE  Upravljanje rizikom od nanotehnologije</t>
  </si>
  <si>
    <t>A622125.043</t>
  </si>
  <si>
    <t>AIRQ Proširenje i modernizacija državne mreže za trajno praćenje kvalitete zraka</t>
  </si>
  <si>
    <t>A622125.045</t>
  </si>
  <si>
    <t>LIFE SySTEMIC Održivo upravljanje šuma u  uvjetima klimatskih promjena</t>
  </si>
  <si>
    <t>STRONG-2020 - Jaka interakcija na granici znanja</t>
  </si>
  <si>
    <t>A622125.053</t>
  </si>
  <si>
    <t>NI4OS-Europe - Nacionalne inicijative za otvorenu znanost u Europi</t>
  </si>
  <si>
    <t>A622125.054</t>
  </si>
  <si>
    <t>ERASMUS+ Hand in Hand</t>
  </si>
  <si>
    <t>A622125.055</t>
  </si>
  <si>
    <t>ERASMUS+ Podrška boljem znanju u području politike mladih (Youth Wiki)</t>
  </si>
  <si>
    <t>A622125.057</t>
  </si>
  <si>
    <t>INTERREG EUROPE LOCAL FLAVOURS Autentični turizam temeljen na lokalnim kulturnim ukusima</t>
  </si>
  <si>
    <t>A622125.058</t>
  </si>
  <si>
    <t>WINTTER MED</t>
  </si>
  <si>
    <t>A622125.059</t>
  </si>
  <si>
    <t>SPRINT -Prijelaz održive zaštite bilja</t>
  </si>
  <si>
    <t>A622125.063</t>
  </si>
  <si>
    <t>COST- Integriranje neandertalnog nasljeđa: od prošlosti do danas - iNEAL</t>
  </si>
  <si>
    <t>A622125.064</t>
  </si>
  <si>
    <t>INTERREG - Dunavski limes</t>
  </si>
  <si>
    <t>A622125.067</t>
  </si>
  <si>
    <t>DEEPWATER-CE- Razvoj integriranog provedbenog okvira radi zaštite vodnih resursa</t>
  </si>
  <si>
    <t>A622125.068</t>
  </si>
  <si>
    <t>MUHA-upravljanje vodnim sustavima tijekom rizika od hazarda</t>
  </si>
  <si>
    <t>A622125.072</t>
  </si>
  <si>
    <t>ERASMUS-Jean Monnet</t>
  </si>
  <si>
    <t>A622125.073</t>
  </si>
  <si>
    <t>MPM2020/2021</t>
  </si>
  <si>
    <t>A622125.074</t>
  </si>
  <si>
    <t>CEKOM</t>
  </si>
  <si>
    <t>A622125.075</t>
  </si>
  <si>
    <t>Interreg-IPA CBC HR-BIH-MAKEDONIJA</t>
  </si>
  <si>
    <t>A622125.076</t>
  </si>
  <si>
    <t>Klimatske promjene</t>
  </si>
  <si>
    <t>A622125.077</t>
  </si>
  <si>
    <t>HORIZON 2020 PHOENIX-Proizvodnja i testiranje nano lijekova</t>
  </si>
  <si>
    <t>A622125.078</t>
  </si>
  <si>
    <t>H2020 INVENT - Europski popis društvenih vrijednosti kulture kao osnova za inkluzivne kulturne politike u svijetu globalizacije</t>
  </si>
  <si>
    <t>A622125.082</t>
  </si>
  <si>
    <t>H2020 2018-2021 GeoTwinn</t>
  </si>
  <si>
    <t>A622125.083</t>
  </si>
  <si>
    <t>INTERREG boDEREC CE</t>
  </si>
  <si>
    <t>A622125.094</t>
  </si>
  <si>
    <t>MARILIA-Mara-Based Industrial Low-Cost Identification Assays</t>
  </si>
  <si>
    <t>A622125.096</t>
  </si>
  <si>
    <t>MUSICA, Podrijetlo novih magnetskih struktura - mrlja u difuznom Galaktičkom međuzvjezdanom mediju (ISM) koji zatamnjuju kozmičku zoru</t>
  </si>
  <si>
    <t>A622125.097</t>
  </si>
  <si>
    <t>ERC Synergy Grant ANEUPLOIDY, Molekularno porijeklo aneuploidija u zdravim i oboljelim ljudskim tkivima</t>
  </si>
  <si>
    <t>A622125.105</t>
  </si>
  <si>
    <t>A622125.116</t>
  </si>
  <si>
    <t>H2020 Unravelling Data for Rapid Evidence-Based Response to COVID 19 (unCoVer)</t>
  </si>
  <si>
    <t>A622125.117</t>
  </si>
  <si>
    <t>RESPONSa - U programa INTERREG IPA CBC Hrvatska-Bosna i Hercegovina-Crna Gora 2014-2020</t>
  </si>
  <si>
    <t>A622125.122</t>
  </si>
  <si>
    <t>Bioraznolikost i molekularno oplemenjivanje bilja</t>
  </si>
  <si>
    <t>A622125.123</t>
  </si>
  <si>
    <t>LASERLAB-EUROPE- integrirana inicijativa Europske laserske istraživačke infrastrukture</t>
  </si>
  <si>
    <t>A622125.124</t>
  </si>
  <si>
    <t>Biološke i bioinspirirane strukture za multispektralni nadzor</t>
  </si>
  <si>
    <t>A622125.125</t>
  </si>
  <si>
    <t>Potpora vrhunskim istraživanjima Centra izvrsnosti za napredne materijale i senzore, KK.01.1.1.01.0001</t>
  </si>
  <si>
    <t>A622125.127</t>
  </si>
  <si>
    <t>Emodnet-Geol 5</t>
  </si>
  <si>
    <t>A622125.130</t>
  </si>
  <si>
    <t>UNLOCK-CAVE</t>
  </si>
  <si>
    <t>A622125.132</t>
  </si>
  <si>
    <t>JM network WB 2 EU</t>
  </si>
  <si>
    <t>A622125.133</t>
  </si>
  <si>
    <t>Erasmus GIST</t>
  </si>
  <si>
    <t>A622125.134</t>
  </si>
  <si>
    <t>JamINNO+ Razvoj funkcionalnog pića u održivoj ambalaži</t>
  </si>
  <si>
    <t>A622125.135</t>
  </si>
  <si>
    <t>H2020 COORDINATE- Mreža infrastrukture za istraživanje i razvoj kohorte Zajednice za pristup diljem Europe</t>
  </si>
  <si>
    <t>A622125.136</t>
  </si>
  <si>
    <t>"IoT-polje: Eko sustav umreženih uređaja i usluga za Internet stvari s primjenom u poljoprivredi (KK.01.1.1.04.0108)"</t>
  </si>
  <si>
    <t>A622125.137</t>
  </si>
  <si>
    <t>A622125.138</t>
  </si>
  <si>
    <t>Osiguranje usjeva, životinja i biljaka</t>
  </si>
  <si>
    <t>A622125.139</t>
  </si>
  <si>
    <t>Potpora u poljoprivredi</t>
  </si>
  <si>
    <t>A622125.141</t>
  </si>
  <si>
    <t>AIDAInnova- Napredak i inovacije za detektore</t>
  </si>
  <si>
    <t>A622125.142</t>
  </si>
  <si>
    <t>AIMed - Antimikrobne integrirane metodologije za ortopedske primjene</t>
  </si>
  <si>
    <t>A622125.143</t>
  </si>
  <si>
    <t>DiseaseINgroups- Obrana od bolesti u skupinama: uloga povezanosti, rizik i vrsta patogena</t>
  </si>
  <si>
    <t>A622125.144</t>
  </si>
  <si>
    <t>ENTRANCE- učinkovitost ispitivanja na temu rizika  prelaska teretnih granica bez ometanja poslovanja</t>
  </si>
  <si>
    <t>A622125.145</t>
  </si>
  <si>
    <t>EURAMED rocc-n-roll- primjena i koncept zaštite od zračenja: strateški plan istraživanjai međusobno povezivanje sa aspektima topline i digitalizacije</t>
  </si>
  <si>
    <t>A622125.146</t>
  </si>
  <si>
    <t>EUROCC -Nacionalni centri za kompetencije u okviru Obzor 2020</t>
  </si>
  <si>
    <t>A622125.147</t>
  </si>
  <si>
    <t>A622125.148</t>
  </si>
  <si>
    <t>GrindCore - Brušenje uz pomoć tekućine - od temelja do aplikacija</t>
  </si>
  <si>
    <t>A622125.149</t>
  </si>
  <si>
    <t>JERICO-DS - Zajednička europska istraživačka infrastruktura obalnih opservatorija</t>
  </si>
  <si>
    <t>A622125.150</t>
  </si>
  <si>
    <t>MOQS - Molekularne kvantne simulacije</t>
  </si>
  <si>
    <t>A622125.151</t>
  </si>
  <si>
    <t>PEST-BIN- Pionirske strategije protiv bakterijskih infekcija</t>
  </si>
  <si>
    <t>A622125.152</t>
  </si>
  <si>
    <t>RESONATE Horizon 2020</t>
  </si>
  <si>
    <t>A622125.153</t>
  </si>
  <si>
    <t>SUPERB - Sustavna rješenja za povećanje hitne obnove ekosustava za bioraznolikost i usluge ekosustava povezane sa šumama</t>
  </si>
  <si>
    <t>A622125.154</t>
  </si>
  <si>
    <t>A622125.155</t>
  </si>
  <si>
    <t>Napredne metode i tehnologije u znanosti o podatcima i kooperativnim sustavima (DATACROSS)</t>
  </si>
  <si>
    <t>K622128.001</t>
  </si>
  <si>
    <t>K622128.002</t>
  </si>
  <si>
    <t>K622128.003</t>
  </si>
  <si>
    <t>Veliki projekt: Otvorene znanstvene infrastrukturne platforme za inovativne primjene u gospodarstvu i društvu – O–ZIP</t>
  </si>
  <si>
    <t>K622128.007</t>
  </si>
  <si>
    <t>Strateški projekt "Centar za napredne laserske tehnike"</t>
  </si>
  <si>
    <t>K622128.008</t>
  </si>
  <si>
    <t>K622128.009</t>
  </si>
  <si>
    <t>K622128.010</t>
  </si>
  <si>
    <t>K628080.003</t>
  </si>
  <si>
    <t>Program unaprjeđenja primjene digitalne tehnologije u obrazovnom sustavu</t>
  </si>
  <si>
    <t>K628081.001</t>
  </si>
  <si>
    <t>II. faza programa "e-Škole: Cjelovita informatizacija procesa poslovanja škola i nastavnih procesa u svrhu stvaranja digitalno zrelih škola za 21. stoljeće"</t>
  </si>
  <si>
    <t>K628081.002</t>
  </si>
  <si>
    <t>K628081.003</t>
  </si>
  <si>
    <t>K628087.001</t>
  </si>
  <si>
    <t>Znanstveno i tehnologijsko predviđanje - sustav CroRIS</t>
  </si>
  <si>
    <t>K628087.002</t>
  </si>
  <si>
    <t>Hrvatski znanstveni i obrazovni oblak (HR ZOO)</t>
  </si>
  <si>
    <t>K848038.002</t>
  </si>
  <si>
    <t>Modernizacija sustava strukovnog obrazovanja i osposobljavanja</t>
  </si>
  <si>
    <t>K848038.003</t>
  </si>
  <si>
    <t>Osiguravanje kvalitete u sustavu obrazovanja odraslih</t>
  </si>
  <si>
    <t>K848038.004</t>
  </si>
  <si>
    <t>Promocija učeničkih kompetencija i strukovnog obrazovanja kroz strukovna natjecanja i smotre</t>
  </si>
  <si>
    <t>K848038.005</t>
  </si>
  <si>
    <t>Promocija cjeloživotnog učenja – faza II</t>
  </si>
  <si>
    <t>K848038.006</t>
  </si>
  <si>
    <t>E škole</t>
  </si>
  <si>
    <t>K733069.001</t>
  </si>
  <si>
    <t>K733069.002</t>
  </si>
  <si>
    <t>Ustanova</t>
  </si>
  <si>
    <t>mid</t>
  </si>
  <si>
    <t>left1</t>
  </si>
  <si>
    <t>A676072.001</t>
  </si>
  <si>
    <t>ERASMUS PLUS-PROFFORMANCE-RAZVOJ SUSTAVA OCJENJIVANJA RADA I NAGRAĐIVANJA PROFESORA NA VISOKIM UČILIŠTIMA</t>
  </si>
  <si>
    <t>0970</t>
  </si>
  <si>
    <t>A676072.002</t>
  </si>
  <si>
    <t>ERASMUS PLUS-AKTIVNOSTI SURADNIČKOG UČENJA I RESURSI ZA POTPORU NAČELA I SMJERNICA ZA SOCIJALNU DIMENZIJU</t>
  </si>
  <si>
    <t>A676072.003</t>
  </si>
  <si>
    <t>ERASMUS PLUS-EUROPSKO ISTRAŽIVANJE PRAĆENJA OSOBA S DIPLOMOM (GT-HRVATSKA)</t>
  </si>
  <si>
    <t>A676072.004</t>
  </si>
  <si>
    <t>ERASMUS PLUS-HAND IN HAND-OSNAŽIVANJE NASTAVNIKA DILJEM EUROPE</t>
  </si>
  <si>
    <t>A676072.005</t>
  </si>
  <si>
    <t>ERASMUS PLUS-BAQUAL-BOLJE AKADEMSKE KVALIFIKACIJE KROZ OSIGURAVANJE KVALITETE</t>
  </si>
  <si>
    <t>0150</t>
  </si>
  <si>
    <t>A679072.169</t>
  </si>
  <si>
    <t>LAW IN EVERYDAY LIFE - THE LAW PROJECT</t>
  </si>
  <si>
    <t>PRAVNI FAKULTET U RIJECI</t>
  </si>
  <si>
    <t>Projekt doprinosi zajedničkim vrijednostima, građanskom angažmanu i sudjelovanju građana naglašavajući osnovnu pravnu pismenost kao jednu od kompetencija potrebnih da bi pojedinac bio aktivan u svojoj demokratskoj zajednici na bilo kojoj razini. Projekt vidi osnovnu pravnu pismenost i njegovo promicanje u obrazovanju i drugim obrazovnim sredinama kao preduvjeta za kvalitetan demokratski sustav u EU i zemljama članicama. Samo građani koji poznaju i razumiju osnovne pravne koncepte, načela i pojmove mogu u potpunosti promicati demokraciju, podržati vladavinu prava i zaštititi temeljna prava.</t>
  </si>
  <si>
    <t>K676068.001</t>
  </si>
  <si>
    <t>MZO-Vrhunska istraživanja Znanstvenih centara izvrsnosti</t>
  </si>
  <si>
    <t>K676068.002</t>
  </si>
  <si>
    <t>MZO-HORIZON EUROPE</t>
  </si>
  <si>
    <t>K676068.004</t>
  </si>
  <si>
    <t>MZO-Tehnička pomoć OP ULJP 2021.-2027.</t>
  </si>
  <si>
    <t>K733067.016</t>
  </si>
  <si>
    <t>Dodjela stipendija  studentima u socio-ekonomski nepovoljnom položaju</t>
  </si>
  <si>
    <t>0950</t>
  </si>
  <si>
    <t>K733067.017</t>
  </si>
  <si>
    <t>Daljnja provedba CKR - izrada predmetnih kurikuluma posebnih programa za učenike s teškoćama u razvoju i studijskih programa iz sektora odgoja i obrazovanja</t>
  </si>
  <si>
    <t>K733067.019</t>
  </si>
  <si>
    <t>Potpora tijelima za unaprjeđenje HKO-a i promicanje jednakog pristupa kvalitetnom i uključivom obrazovanju i osposobljavanju</t>
  </si>
  <si>
    <t>K733067.021</t>
  </si>
  <si>
    <t>Osiguravanje pomoćnika u nastavi i stručnih komunikacijskih posrednika učenicima s teškoćama u razvoju u osnovnoškolskim i srednjoškolskim odgojno-obrazovnim ustanovama</t>
  </si>
  <si>
    <t>A679071.075</t>
  </si>
  <si>
    <t>A679072.155</t>
  </si>
  <si>
    <t>ERASMUS+ BLISS</t>
  </si>
  <si>
    <t>A679072.156</t>
  </si>
  <si>
    <t>ERASMUS+ TSAAI</t>
  </si>
  <si>
    <t>A679072.157</t>
  </si>
  <si>
    <t>Euro CC2</t>
  </si>
  <si>
    <t>A679072.158</t>
  </si>
  <si>
    <t>ERASMUS+ WICT</t>
  </si>
  <si>
    <t>A679072.159</t>
  </si>
  <si>
    <t>ERASMUS+ Girls go STEM</t>
  </si>
  <si>
    <t>A679072.160</t>
  </si>
  <si>
    <t>INNO2MARE</t>
  </si>
  <si>
    <t>A679072.161</t>
  </si>
  <si>
    <t>ERASMUS + THE CAREER GARDEN</t>
  </si>
  <si>
    <t>A679072.162</t>
  </si>
  <si>
    <t>UKV</t>
  </si>
  <si>
    <t>A679072.163</t>
  </si>
  <si>
    <t>Collaborative and transparent use of Learning Analytics in online university courses, valuing the learner role and exploiting advanced monitoring equipment (skraćeno: We-Collab)</t>
  </si>
  <si>
    <t>A679072.164</t>
  </si>
  <si>
    <t>The International Summer School “International Environment and European Integration"</t>
  </si>
  <si>
    <t>A679072.165</t>
  </si>
  <si>
    <t>HORIZON BOLSTER</t>
  </si>
  <si>
    <t>A679072.166</t>
  </si>
  <si>
    <t>HYPRO4ST</t>
  </si>
  <si>
    <t>A679072.167</t>
  </si>
  <si>
    <t>SOCIAL GREEN DEAL</t>
  </si>
  <si>
    <t>A679072.168</t>
  </si>
  <si>
    <t>EU -FAMPRO  2020</t>
  </si>
  <si>
    <t>A679072.170</t>
  </si>
  <si>
    <t>A679072.171</t>
  </si>
  <si>
    <t>Young Universities for the Future of Europe (YUFE) Alliance 2030</t>
  </si>
  <si>
    <t>A679072.172</t>
  </si>
  <si>
    <t>RAPIDE - Relevant assessment and pedagogies for inclusive digital education</t>
  </si>
  <si>
    <t>A679072.173</t>
  </si>
  <si>
    <t>SHEFCE - Steering Higher Education for Community Engagement</t>
  </si>
  <si>
    <t>A679072.186</t>
  </si>
  <si>
    <t>INNO2MARE HORIZON2020</t>
  </si>
  <si>
    <t>A679072.187</t>
  </si>
  <si>
    <t>HEALTHY SAILING HORIZON2020</t>
  </si>
  <si>
    <t>A679072.188</t>
  </si>
  <si>
    <t>SAFENAV HORIZON2020</t>
  </si>
  <si>
    <t>A679072.189</t>
  </si>
  <si>
    <t>UPSKILLS</t>
  </si>
  <si>
    <t>A679072.190</t>
  </si>
  <si>
    <t>TEAM</t>
  </si>
  <si>
    <t>A679072.191</t>
  </si>
  <si>
    <t>REVENANT</t>
  </si>
  <si>
    <t>A679072.192</t>
  </si>
  <si>
    <t>REMCO  "Upskilling (digital skills) workers in the counselling sector for remote services provision</t>
  </si>
  <si>
    <t>A679072.193</t>
  </si>
  <si>
    <t>The Western University of Timișoara</t>
  </si>
  <si>
    <t>A679077.139</t>
  </si>
  <si>
    <t>MSEVP - Istraživanje i razvoj smart-grid punionice za električna vozila unutar konstrukcije rotacionog parking sustava</t>
  </si>
  <si>
    <t>A679077.140</t>
  </si>
  <si>
    <t>COST Action BM1309: European network for innovative uses of electromagnetic fields (EMFs) in biomedical applications</t>
  </si>
  <si>
    <t>A679077.141</t>
  </si>
  <si>
    <t>A679077.142</t>
  </si>
  <si>
    <t>FLUPSY - platforma za školjke</t>
  </si>
  <si>
    <t>A679077.143</t>
  </si>
  <si>
    <t>A679077.144</t>
  </si>
  <si>
    <t>SECURE</t>
  </si>
  <si>
    <t>A679077.145</t>
  </si>
  <si>
    <t>Network of Eurofound Correspondents</t>
  </si>
  <si>
    <t>A679077.146</t>
  </si>
  <si>
    <t>PPOI Partnership for prevention of over indebtedness</t>
  </si>
  <si>
    <t>A679077.147</t>
  </si>
  <si>
    <t>PRESILIENT</t>
  </si>
  <si>
    <t>A679077.148</t>
  </si>
  <si>
    <t>ZCIPM</t>
  </si>
  <si>
    <t>A679077.149</t>
  </si>
  <si>
    <t>A679077.150</t>
  </si>
  <si>
    <t>SI4CARE</t>
  </si>
  <si>
    <t>A679077.151</t>
  </si>
  <si>
    <t>IRECS</t>
  </si>
  <si>
    <t>A679077.152</t>
  </si>
  <si>
    <t>YOUTH GEMS</t>
  </si>
  <si>
    <t>A679077.153</t>
  </si>
  <si>
    <t>ERASMUS+60-Razvoj aktivnosti visokog obrazovanja kod europskih građana od 60 i više godina</t>
  </si>
  <si>
    <t>A679077.154</t>
  </si>
  <si>
    <t>Blue-connect-Reconnect Science with the Blue Society</t>
  </si>
  <si>
    <t>A679077.155</t>
  </si>
  <si>
    <t>DesignCARE-Komunikacijske vještine za učenike strukovnih škola za medicinska zanimanja</t>
  </si>
  <si>
    <t>A679077.156</t>
  </si>
  <si>
    <t>Erasmus KA131 2022-Mobilnost studenata i osoblja u visokom obrazovanju</t>
  </si>
  <si>
    <t>A679077.157</t>
  </si>
  <si>
    <t>Erasmus KA171 2022-Projekt mobilnosti studenata i osoblja u visokom obrazovanju između programskih i partnerskih zemalja</t>
  </si>
  <si>
    <t>A679078.023</t>
  </si>
  <si>
    <t>Europska noć istraživača</t>
  </si>
  <si>
    <t>A679078.041</t>
  </si>
  <si>
    <t>REEBAUX Potencijali ležišta boksita i boksitnih ostataka u istočnoj i jugoistočnoj Europi</t>
  </si>
  <si>
    <t>A679078.042</t>
  </si>
  <si>
    <t>MINERS -  Edukacijski program za spašavanje iz rudnika</t>
  </si>
  <si>
    <t>A679078.547</t>
  </si>
  <si>
    <t>AIFORS - ERA istraživačka grupa za umjetnu inteligenciju za robotiku</t>
  </si>
  <si>
    <t>A679078.702</t>
  </si>
  <si>
    <t>Geofizičko-seizmološka istraživanja potresom ugroženih područja u RH i razvoj atenuacijskih relacija predviđanja seizmičkog gibanja tla</t>
  </si>
  <si>
    <t>A679078.703</t>
  </si>
  <si>
    <t>Sinekološka STEM EDUKAcija u Klinči</t>
  </si>
  <si>
    <t>A679078.704</t>
  </si>
  <si>
    <t>Adaptation-oriented Seamless Predictions of European ClimaTe ASPECT</t>
  </si>
  <si>
    <t>A679078.706</t>
  </si>
  <si>
    <t>NAUTICA CBC</t>
  </si>
  <si>
    <t>A679078.707</t>
  </si>
  <si>
    <t>ELP Transport EXPERT ON LOCAL PUBLIC TRANSPORT</t>
  </si>
  <si>
    <t>A679078.709</t>
  </si>
  <si>
    <t>Industrial Mobile Manipulator Challenge IMMC</t>
  </si>
  <si>
    <t>A679078.716</t>
  </si>
  <si>
    <t>ECOsystem-based governance with DAnube lighthouse Living Lab for sustainable Innovation processes - EcoDaLLi</t>
  </si>
  <si>
    <t>A679078.717</t>
  </si>
  <si>
    <t>EYES HEARTS HANDS Urban Revolution - EHHUR</t>
  </si>
  <si>
    <t>A679078.719</t>
  </si>
  <si>
    <t>HYBRID TANDEM CATALYTIC PRODUCTION OF HIGHER-OXYGENATE E-FUELS - E-TANDEM</t>
  </si>
  <si>
    <t>A679078.720</t>
  </si>
  <si>
    <t>Connect SEE</t>
  </si>
  <si>
    <t>A679078.721</t>
  </si>
  <si>
    <t>Strengthening Research and Innovation Excellence in Autonomous Aerial Systems - AeroSTREAM</t>
  </si>
  <si>
    <t>A679078.722</t>
  </si>
  <si>
    <t>Zaštita cjelovitosti konstrukcija u energetici i  transportu - ZaCjel</t>
  </si>
  <si>
    <t>A679078.723</t>
  </si>
  <si>
    <t>Mehanizam civilne zaštite Europske Unije (EU UCPM)</t>
  </si>
  <si>
    <t>A679078.724</t>
  </si>
  <si>
    <t>HORIZON 2020 - European Health and Digital Executive Agency (HADEA)</t>
  </si>
  <si>
    <t>A679078.725</t>
  </si>
  <si>
    <t>CONGREGATE</t>
  </si>
  <si>
    <t>A679078.726</t>
  </si>
  <si>
    <t>Flat Bread of Mediterranean area INnovation  Emerging process  technology (FLAT BREAD MINE)</t>
  </si>
  <si>
    <t>A679078.727</t>
  </si>
  <si>
    <t>European Qualifications  Competences for the Vegan Food Industry</t>
  </si>
  <si>
    <t>A679078.728</t>
  </si>
  <si>
    <t>Food PackagIng open courseware for higher Education and Staff of companie</t>
  </si>
  <si>
    <t>A679078.729</t>
  </si>
  <si>
    <t>Girls go STEM</t>
  </si>
  <si>
    <t>A679078.730</t>
  </si>
  <si>
    <t>Teaching mathematics in STEM context for STEM students</t>
  </si>
  <si>
    <t>A679078.731</t>
  </si>
  <si>
    <t>Ublažavanje negativnih utjecaja klimatskih promjena na obradu voda površinskih akumulacija pri dobivanju vode na ljudsku potrošnju flokulacijom i ozoniranjem</t>
  </si>
  <si>
    <t>A679078.732</t>
  </si>
  <si>
    <t>ESA RS4EST</t>
  </si>
  <si>
    <t>A679078.733</t>
  </si>
  <si>
    <t>ESA-Eonatura</t>
  </si>
  <si>
    <t>A679078.734</t>
  </si>
  <si>
    <t>ESA-CARBON</t>
  </si>
  <si>
    <t>A679078.735</t>
  </si>
  <si>
    <t>ESA-URBAN</t>
  </si>
  <si>
    <t>A679078.736</t>
  </si>
  <si>
    <t>ESA-AGRI</t>
  </si>
  <si>
    <t>A679078.737</t>
  </si>
  <si>
    <t>LIDAR</t>
  </si>
  <si>
    <t>A679078.738</t>
  </si>
  <si>
    <t>incept</t>
  </si>
  <si>
    <t>A679078.740</t>
  </si>
  <si>
    <t>COST Harmonisation - Usklađivanje kliničke skrbi i istraživanja tumora nadbubrežne žlijezde u europskim zemljama</t>
  </si>
  <si>
    <t>A679078.743</t>
  </si>
  <si>
    <t>(Erasmus +) SCALPEL</t>
  </si>
  <si>
    <t>A679078.744</t>
  </si>
  <si>
    <t>(Erasmus+) LEANBODY</t>
  </si>
  <si>
    <t>A679078.745</t>
  </si>
  <si>
    <t>(Erasmus +) CP4T</t>
  </si>
  <si>
    <t>A679078.746</t>
  </si>
  <si>
    <t>(Erasmus ) NEURODATA</t>
  </si>
  <si>
    <t>A679078.747</t>
  </si>
  <si>
    <t>(Erasmus +) TranssMed</t>
  </si>
  <si>
    <t>A679078.748</t>
  </si>
  <si>
    <t>(Erasmus+) RAPIDE - Relevant Assesment and Pedagogies for Inclusive Digital Education</t>
  </si>
  <si>
    <t>A679078.749</t>
  </si>
  <si>
    <t>EDUMAKE, CREATIVE EUROPE INNOVATIVE LAB (EU)</t>
  </si>
  <si>
    <t>A679078.750</t>
  </si>
  <si>
    <t>LEGITIMULT, HORIZON-CL2-2021-DEMOCRACY-01 (EU)</t>
  </si>
  <si>
    <t>A679078.751</t>
  </si>
  <si>
    <t>EurOMo12, DG CONNECT (EU)</t>
  </si>
  <si>
    <t>A679078.752</t>
  </si>
  <si>
    <t>PATRAPO, Jean Monnet, Erasmus+ (EU)</t>
  </si>
  <si>
    <t>A679078.753</t>
  </si>
  <si>
    <t>Algorithmic Fairness for Asylum-Seekers and Refugees (AFAR)</t>
  </si>
  <si>
    <t>A679078.754</t>
  </si>
  <si>
    <t>Protecting Irregular Migrants in Europe: Institutions, Interests and Policies (PRIME)</t>
  </si>
  <si>
    <t>A679078.755</t>
  </si>
  <si>
    <t>EFFORTS</t>
  </si>
  <si>
    <t>A679078.756</t>
  </si>
  <si>
    <t>Outreach: Inclusive and transformative Frameworks for All (Youthreach) </t>
  </si>
  <si>
    <t>A679078.757</t>
  </si>
  <si>
    <t>DG Just "DigiRights"</t>
  </si>
  <si>
    <t>A679078.758</t>
  </si>
  <si>
    <t>rEUsilience - Risks, Resources and Inequalities: Increasing Resilience in European Families</t>
  </si>
  <si>
    <t>A679078.761</t>
  </si>
  <si>
    <t>Educational Capacity Strengthening for Risk Managment-RiskMan</t>
  </si>
  <si>
    <t>A679078.762</t>
  </si>
  <si>
    <t>Napredni sustav motrenja agroekosustava i riziku od zasplanjivanja i onečišćenja</t>
  </si>
  <si>
    <t>A679078.763</t>
  </si>
  <si>
    <t>ERASMUM Capacity buliding in higer education</t>
  </si>
  <si>
    <t>A679078.764</t>
  </si>
  <si>
    <t>Erasmus+ "BOOMER"</t>
  </si>
  <si>
    <t>A679078.765</t>
  </si>
  <si>
    <t>Erasmus+ "LIGHT CODE"</t>
  </si>
  <si>
    <t>A679078.766</t>
  </si>
  <si>
    <t>Erasmus+ SEgoesGREEN</t>
  </si>
  <si>
    <t>A679078.767</t>
  </si>
  <si>
    <t>Erasmus+ "VOIS - Virtual Open  Innnovation Environment for SMEs"</t>
  </si>
  <si>
    <t>A679078.768</t>
  </si>
  <si>
    <t>Erasmus+ "Building the Universities of the Future through Social Innovation Education - BUFSIE"</t>
  </si>
  <si>
    <t>A679078.769</t>
  </si>
  <si>
    <t>Erasmus+ "Promoting social entrepreneurship in higher education for a prosperous society - PROSPER"</t>
  </si>
  <si>
    <t>A679078.770</t>
  </si>
  <si>
    <t>Erasmus+ "Sustainble Development Goals in education and in action! (ESDGs!)</t>
  </si>
  <si>
    <t>A679078.771</t>
  </si>
  <si>
    <t>ERASMUS+ KA220-HED-902E85CF-EDUCATORE</t>
  </si>
  <si>
    <t>A679078.772</t>
  </si>
  <si>
    <t>ERASMUS+ KA220-SCH-000024606-TAT</t>
  </si>
  <si>
    <t>A679078.773</t>
  </si>
  <si>
    <t>ERASMUS+ KA220-SCH-000034443–CARE2LEARN</t>
  </si>
  <si>
    <t>A679078.774</t>
  </si>
  <si>
    <t>ERASMUS+ KA220-SCH-000024512-GIFTED</t>
  </si>
  <si>
    <t>A679078.775</t>
  </si>
  <si>
    <t>DIAMAS-Developing Institutional open Acess oublishing Modeels to Advance Scholary communication</t>
  </si>
  <si>
    <t>A679078.776</t>
  </si>
  <si>
    <t>SLIDE- service-Learning as a pedagogyy to promote Inciusion</t>
  </si>
  <si>
    <t>A679078.777</t>
  </si>
  <si>
    <t>e-SL4EU-e-Service Learning for more digital and inclusive EU Higher Eduucation system</t>
  </si>
  <si>
    <t>A679078.778</t>
  </si>
  <si>
    <t>Research into representations of intercultural contacts in Czech travelogue texts from the Mediterranean up to 1918, using digital humanities</t>
  </si>
  <si>
    <t>A679078.779</t>
  </si>
  <si>
    <t>CultHera</t>
  </si>
  <si>
    <t>A679078.780</t>
  </si>
  <si>
    <t>CRODO-EDMO (Croatian Digital Observatory</t>
  </si>
  <si>
    <t>A679078.781</t>
  </si>
  <si>
    <t>CAPONEU - The Cartography of Political Novel in Europe</t>
  </si>
  <si>
    <t>A679078.782</t>
  </si>
  <si>
    <t>FRONTLINE POLITEA</t>
  </si>
  <si>
    <t>A679078.784</t>
  </si>
  <si>
    <t>Erasmus+ INTERDISCIPLINARY DIALOGUE</t>
  </si>
  <si>
    <t>A679078.787</t>
  </si>
  <si>
    <t>Actions for appropriate management of wolves in human dominated landscapes of Europe-LIFE BOLD WOLF</t>
  </si>
  <si>
    <t>A679078.788</t>
  </si>
  <si>
    <t>Best practices and inovations for a sustainable beekeeping in Europe B-THENET Thematic networ</t>
  </si>
  <si>
    <t>A679078.789</t>
  </si>
  <si>
    <t>RIS Internship</t>
  </si>
  <si>
    <t>A679078.790</t>
  </si>
  <si>
    <t>RECO2MAG - Grain boundaries engineered Nd-Fe-B permanent magnets</t>
  </si>
  <si>
    <t>A679078.791</t>
  </si>
  <si>
    <t>EMERALDINHO - Stimulating Innovation and Entrepreneurship in Resources Engineering</t>
  </si>
  <si>
    <t>A679078.792</t>
  </si>
  <si>
    <t>TIMREX T-Shaped Master Programme for Innovative Mineral Resource Exploration</t>
  </si>
  <si>
    <t>A679078.793</t>
  </si>
  <si>
    <t>Agile Exploration and Geo-modelling for European Critical Raw materials (AGEMERA)</t>
  </si>
  <si>
    <t>A679078.794</t>
  </si>
  <si>
    <t>Circular Economy Lab  Observatory (CiELO)</t>
  </si>
  <si>
    <t>A679078.795</t>
  </si>
  <si>
    <t>Geothermal Energy Capacity Building in Egypt (GEB)</t>
  </si>
  <si>
    <t>A679078.796</t>
  </si>
  <si>
    <t>Erasmus Mundus Joint Master in Sustainable Mineral and Metal Processing Engineering (EMJM PROMISE)</t>
  </si>
  <si>
    <t>A679078.797</t>
  </si>
  <si>
    <t>Partnership for european research in radiation protection and detection of ionising radiation : towards a safer use and improved protection of the environment and human health (PIANOFORTE)</t>
  </si>
  <si>
    <t>A679078.798</t>
  </si>
  <si>
    <t>ERASMUS+ RAPIDE</t>
  </si>
  <si>
    <t>A679078.799</t>
  </si>
  <si>
    <t>ERASMUS+ BEE WITH APEX</t>
  </si>
  <si>
    <t>A679078.800</t>
  </si>
  <si>
    <t>ERASMUS+ DEMO DIGITAL PLATFORM ENTERPRISE</t>
  </si>
  <si>
    <t>A679078.801</t>
  </si>
  <si>
    <t>Digital Missions for Care Social Economy's Resilience - DIMCARE</t>
  </si>
  <si>
    <t>A679078.802</t>
  </si>
  <si>
    <t>OOP4FUN Erasmus</t>
  </si>
  <si>
    <t>A679078.804</t>
  </si>
  <si>
    <t>FULL STEAM AHEAD</t>
  </si>
  <si>
    <t>A679078.805</t>
  </si>
  <si>
    <t>ERASMUS+ iLed</t>
  </si>
  <si>
    <t>A679078.807</t>
  </si>
  <si>
    <t>ERASMUS+ RAPIDE 2020-1-HR01-KA226-HE-094677</t>
  </si>
  <si>
    <t>A679078.808</t>
  </si>
  <si>
    <t>ERASMUS+ ZEEWASTE4EU 2021-1-HR01-KA220-HED-000023012</t>
  </si>
  <si>
    <t>A679078.810</t>
  </si>
  <si>
    <t>ERASMUS+2022-1-HR01-KA171-HED-000075002</t>
  </si>
  <si>
    <t>A679078.811</t>
  </si>
  <si>
    <t>H2020-The European PILOT-Pilot koji koristi neovisne lokalne i otvorene tehnologije</t>
  </si>
  <si>
    <t>A679078.812</t>
  </si>
  <si>
    <t>H2020-EUPEX-Europski pilot za egzaskalarno doba</t>
  </si>
  <si>
    <t>A679078.813</t>
  </si>
  <si>
    <t>Ostali-RailTwin-Pametni dizajn i proizvodnja u željezničkoj industriji zasnovana na konceptu digitalnog blizanca</t>
  </si>
  <si>
    <t>A679078.814</t>
  </si>
  <si>
    <t>Ostali-LowBackPain-Impedancijska spektroskopija lumbalnih mišića temeljena na višefrekvencijskoj pobudi</t>
  </si>
  <si>
    <t>A679078.815</t>
  </si>
  <si>
    <t>Ostali-METEOR-Brza dijagnostika pomoću mikrovalnog grijanja epruveta</t>
  </si>
  <si>
    <t>A679078.816</t>
  </si>
  <si>
    <t>Ostali-MARI-Sense-Pomorski kognitivni sustav za potporu odlučivanju</t>
  </si>
  <si>
    <t>A679078.817</t>
  </si>
  <si>
    <t>Ostali-SOLAR FER-Fotonaponski sustav za proizvodnju električne energije za vlastite potrebe u mrežnom radu SE-FER-005 – Faza 1</t>
  </si>
  <si>
    <t>A679078.818</t>
  </si>
  <si>
    <t>Erasmus+ IFRoS-Inteligentni terenski robotski sustavi</t>
  </si>
  <si>
    <t>A679078.819</t>
  </si>
  <si>
    <t>H2020-EPI SGA2-Inicijativa za europski procesor (faza 2)</t>
  </si>
  <si>
    <t>A679078.820</t>
  </si>
  <si>
    <t>HORIZON-MONUSEN-Crnogorski centar za podvodne senzorske mreže</t>
  </si>
  <si>
    <t>A679078.821</t>
  </si>
  <si>
    <t>ESF - ARS-MECH - ARS MECHANICA za nove kompetencije</t>
  </si>
  <si>
    <t>A679078.822</t>
  </si>
  <si>
    <t>ESF - MOV - Medijsko obrazovanje je važno</t>
  </si>
  <si>
    <t>A679078.823</t>
  </si>
  <si>
    <t>ESF - METAR - METAR do bolje klime (Mreža za edukaciju, tranziciju, adaptaciju i razvoj)</t>
  </si>
  <si>
    <t>A679078.824</t>
  </si>
  <si>
    <t>ESF - DodTeh - Dodir tehnologije</t>
  </si>
  <si>
    <t>A679078.825</t>
  </si>
  <si>
    <t>ESF - RuZ - Rasti uz znanost</t>
  </si>
  <si>
    <t>A679078.826</t>
  </si>
  <si>
    <t>ESF - IDZ -Istraživanjem do znanja</t>
  </si>
  <si>
    <t>A679078.827</t>
  </si>
  <si>
    <t>ESF - STEM_COMM - STEM u zajednici</t>
  </si>
  <si>
    <t>A679078.828</t>
  </si>
  <si>
    <t>ESF - SPARK - Sinergija prirodoslovaca, astronoma, računaraca Križevaca</t>
  </si>
  <si>
    <t>A679078.829</t>
  </si>
  <si>
    <t>EFRR - HEKTOR-Heterogeni autonomni robotski sustav u vinogradarstvu i marikulturi</t>
  </si>
  <si>
    <t>A679078.830</t>
  </si>
  <si>
    <t>EFRR - IoT-polje-Ekosustav umreženih uređaja i usluga za Internet stvari s primjenom u poljoprivredi</t>
  </si>
  <si>
    <t>A679078.831</t>
  </si>
  <si>
    <t>EFRR-USBSE-Umreženi stacionarni baterijski spremnici energije</t>
  </si>
  <si>
    <t>A679078.832</t>
  </si>
  <si>
    <t>EFRR - ZaCjel-Zaštita cjelovitosti konstrukcija u energetici i transportu</t>
  </si>
  <si>
    <t>A679078.833</t>
  </si>
  <si>
    <t>EFRR - MUNIVO  - Razvoj MUltifunkcionalnog NIskopodnog Vozila</t>
  </si>
  <si>
    <t>A679078.834</t>
  </si>
  <si>
    <t>EFRR - IOTSIEMENS-Primjena umjetne inteligencije u naprednim prediktivnim tehnologijama on-line nadzora kvalitete vode</t>
  </si>
  <si>
    <t>A679078.835</t>
  </si>
  <si>
    <t>KARTIRANJE PRIOBALNOG POJASA RH</t>
  </si>
  <si>
    <t>A679078.836</t>
  </si>
  <si>
    <t>A679078.837</t>
  </si>
  <si>
    <t>ERASMUS+ SUSTAIN4VET 2021-1-HR01-KA220-VET-000025498</t>
  </si>
  <si>
    <t>A679081.014</t>
  </si>
  <si>
    <t>Obuka o izgradnji informacijskih modela integriranih s geografskim informacijama</t>
  </si>
  <si>
    <t>A679081.015</t>
  </si>
  <si>
    <t>Ocellus Information Systems AB</t>
  </si>
  <si>
    <t>A679115.011</t>
  </si>
  <si>
    <t>Projektiranje i proizvodnja linije za  proizvodnju izolacijskih mata za toplovodne cijevi međugradskog grijanja</t>
  </si>
  <si>
    <t>A679115.012</t>
  </si>
  <si>
    <t>Centar kompetencija za napredno inženjerstvo Nova Gradiška</t>
  </si>
  <si>
    <t>A679115.013</t>
  </si>
  <si>
    <t>Poljoprivredno-poduzetnički inkubator Brodski Stupnik</t>
  </si>
  <si>
    <t>A679115.014</t>
  </si>
  <si>
    <t>Regionalni centar kompetentnosti Slavonika 5.1.</t>
  </si>
  <si>
    <t>A622125.014</t>
  </si>
  <si>
    <t>INTERREG IRON-AGE-DANUBE Monumentalni krajolici starijeg željeznog doba na prostoru Podunavlja</t>
  </si>
  <si>
    <t>A622125.156</t>
  </si>
  <si>
    <t>Horizon 2020 -BLUE CONECT</t>
  </si>
  <si>
    <t>A622125.157</t>
  </si>
  <si>
    <t>POLICY ANSWERS – Stvaranje politike IR-a, provedba i podrška na zapadnom Balkanu</t>
  </si>
  <si>
    <t>A622125.158</t>
  </si>
  <si>
    <t>PIANOFORTE</t>
  </si>
  <si>
    <t>A622125.159</t>
  </si>
  <si>
    <t>NABIHEAL</t>
  </si>
  <si>
    <t>A622125.160</t>
  </si>
  <si>
    <t>EDIAQI</t>
  </si>
  <si>
    <t>A622125.161</t>
  </si>
  <si>
    <t>ERASMUS+ TOX4LEARN</t>
  </si>
  <si>
    <t>A622125.162</t>
  </si>
  <si>
    <t>PARC</t>
  </si>
  <si>
    <t>A622125.163</t>
  </si>
  <si>
    <t>Towards an Integrated Consistent European LULUCF Monitoring and Policy Pathway Assessment Framework (PathFinder)</t>
  </si>
  <si>
    <t>A622125.164</t>
  </si>
  <si>
    <t>Science for Evidence-based  Sustainable Decisions about Natural Capital- SELINA</t>
  </si>
  <si>
    <t>A622125.165</t>
  </si>
  <si>
    <t>Europski šumarski istraživački i inovacijski ekosustav- EUROFORE</t>
  </si>
  <si>
    <t>A622125.166</t>
  </si>
  <si>
    <t>Earth Observations and Artificial Intelligence for the Natura2000 floodplain forests mapping-ESA</t>
  </si>
  <si>
    <t>A622125.167</t>
  </si>
  <si>
    <t>HORIZON-INFRA-2021-SERV-01 - Recyclable Materials Development at Analytical Research Infrastructures - 'ReMade-at-ARI'</t>
  </si>
  <si>
    <t>A622125.168</t>
  </si>
  <si>
    <t>DIGITAL-2021-EDIH-01 - Digital transformation of Central Croatia and Northern Adriatic through JURK EDIH</t>
  </si>
  <si>
    <t>A622125.169</t>
  </si>
  <si>
    <t>DIGITAL-2021-QCI-01 - Croatian Quantum Communication Infrastructure – CroQCI</t>
  </si>
  <si>
    <t>A622125.170</t>
  </si>
  <si>
    <t>Blue-connect-Noć  istraživača</t>
  </si>
  <si>
    <t>A622125.171</t>
  </si>
  <si>
    <t>PRIMA SEAFENNELMED</t>
  </si>
  <si>
    <t>A622125.172</t>
  </si>
  <si>
    <t>JERICO-S3 Joint European Research Infrastructure of Coastal Observatories: Science, Service,</t>
  </si>
  <si>
    <t>A622125.173</t>
  </si>
  <si>
    <t>EUROfusion Implementation of activities described in the Roadmap to Fusion during Horizon Europe through a joint programme of the members of the EUROfusion consortium - EUROfusion</t>
  </si>
  <si>
    <t>A622125.174</t>
  </si>
  <si>
    <t>R-NMR Remote NMR: Moving NMR infrastructures to remote access capabilities - R-NMR</t>
  </si>
  <si>
    <t>A622125.175</t>
  </si>
  <si>
    <t>ReMADEARI Recyclable materials development at analytical research infrastructures - ReMADEARI</t>
  </si>
  <si>
    <t>A622125.176</t>
  </si>
  <si>
    <t>Cocco-Next Physiological adaptations to ecological niches in coccolithophore haplodiplontic life cycle – Cocco-Next</t>
  </si>
  <si>
    <t>A622125.177</t>
  </si>
  <si>
    <t>STOP Surface Transfer of Pathogens - STOP</t>
  </si>
  <si>
    <t>A622125.178</t>
  </si>
  <si>
    <t>EURO-LABS EUROpean Laboratories for Accelerator Based Science - EURO-LABS</t>
  </si>
  <si>
    <t>A622125.179</t>
  </si>
  <si>
    <t>Prilogodba mjera kontrole populacije komaraca klimatskim promjenama u Hrvatskoj</t>
  </si>
  <si>
    <t>A622125.180</t>
  </si>
  <si>
    <t>Razvoj sustava kontrole i obrane luka od unosa stranih vrsta</t>
  </si>
  <si>
    <t>A622125.181</t>
  </si>
  <si>
    <t>Računalni model strujanja, poplavljivanja i širenja onečišćenja u rijekama i obalnim morskim područjima (KLIMOD)</t>
  </si>
  <si>
    <t>A622125.182</t>
  </si>
  <si>
    <t>Otpad i Sunce u službi fotokatalitičke razgradnje Mikroonečišćivala u vodama (OS-Mi)</t>
  </si>
  <si>
    <t>A622125.183</t>
  </si>
  <si>
    <t>CEKOM3LJ-KK.01.2.2.03.0017</t>
  </si>
  <si>
    <t>A622125.184</t>
  </si>
  <si>
    <t>SUPERHRANA - Mikroalgama do inovativnih pekarskih proizvoda i tjestenine FAZA II (IRI 2)-KK.01.2.1.02.0095 202</t>
  </si>
  <si>
    <t>A622125.185</t>
  </si>
  <si>
    <t>Ulaganje u razvoj kompozita od prirodnih vlakana i biopolimera društva Kelteks KK.01.2.1.02.0151</t>
  </si>
  <si>
    <t>A622125.186</t>
  </si>
  <si>
    <t>IN SILICO procjenom bioaktivnosti mikroalgi do razvoja inovativnih biobaziranih proizvoda KK.01.2.1.02.0015</t>
  </si>
  <si>
    <t>A622125.187</t>
  </si>
  <si>
    <t>CEDEVITA - ONE - Istraživanje i razvoj obroka za preživljavanje nove generacije KK.01.2.1.02.0090</t>
  </si>
  <si>
    <t>A622125.188</t>
  </si>
  <si>
    <t>LABENA - Razvoj testa na osnovi nukleinskih kiselina za identifikaciju vrsta koje ukazuju na kvalitete vode KK.01.2.1.02.0335</t>
  </si>
  <si>
    <t>A622125.190</t>
  </si>
  <si>
    <t>Erasmus + Project 2021-1-MT01-KA220-VET-000025011 VirtualAugmented Reality Trainers Toolbox TO Foster Low Carbon TourismRelated Entrepreneurship - VINCI</t>
  </si>
  <si>
    <t>A622125.191</t>
  </si>
  <si>
    <t>Erasmus+ 2021-1-FR-KA220-VET-000025093 Nudge My Tour</t>
  </si>
  <si>
    <t>A622125.192</t>
  </si>
  <si>
    <t>Erasmus+ 2021-1-it01-ka220-vet-000034836 DIGICULT</t>
  </si>
  <si>
    <t>A622125.193</t>
  </si>
  <si>
    <t>HORIZON EUROPE-GUIDEPREP - Growing Up in Digital Europe Preparation Phase</t>
  </si>
  <si>
    <t>A622125.194</t>
  </si>
  <si>
    <t>EDIAQI HEU</t>
  </si>
  <si>
    <t>A622125.197</t>
  </si>
  <si>
    <t>HRZZ Projekt 1218 dr.sc. Staša Borović HyTheC - Multidisciplinarni pristup izradi konceptualnih modela hidrotermalnih sustava</t>
  </si>
  <si>
    <t>A622125.198</t>
  </si>
  <si>
    <t>HRZZ Projekt 3824 dr.sc. Damir Slovenec GOST</t>
  </si>
  <si>
    <t>A622125.199</t>
  </si>
  <si>
    <t>HRZZ  IP-2020-02-3274  dr.sc Lidija Galović</t>
  </si>
  <si>
    <t>A622125.200</t>
  </si>
  <si>
    <t>HRZZ Projekt 7761 dr.sc. Mihovil Brlek PYROSKA</t>
  </si>
  <si>
    <t>A622125.201</t>
  </si>
  <si>
    <t>QMAD: Porijeklo i taloženje sedimenata u vrijeme kasno kvartarnih promjena morske razine</t>
  </si>
  <si>
    <t>A622125.202</t>
  </si>
  <si>
    <t>Projekt MIPACT ESF-2021-POW</t>
  </si>
  <si>
    <t>A622125.203</t>
  </si>
  <si>
    <t>HORIZON-RIA (CL2-2021-DEMOCRACY-01)</t>
  </si>
  <si>
    <t>A622125.204</t>
  </si>
  <si>
    <t>UKV: Upravljanje krškim priobalnim vodonosnicima ugroženima klimatskim promjenama</t>
  </si>
  <si>
    <t>A622125.205</t>
  </si>
  <si>
    <t>Primjena umjetne inteligencije u naprednim prediktivnim tehnologijama on-line nadzora kvalitete vode IRI2 KK.01.2.1.02.0242</t>
  </si>
  <si>
    <t>K628081.004</t>
  </si>
  <si>
    <t>Unaprjeđenje sustava praćenja funkcioniranja odgojno-obrazovnog sustava i korištenja dostupnih podataka u oblikovanju odgojno-obrazovnih politika</t>
  </si>
  <si>
    <t>K628081.005</t>
  </si>
  <si>
    <t>Cjelovita informatizacija sustava visokog obrazovanja</t>
  </si>
  <si>
    <t>0133</t>
  </si>
  <si>
    <t>A579073.001</t>
  </si>
  <si>
    <t>UČIMO PODUZETNIŠTVO 5.0</t>
  </si>
  <si>
    <t>A580072.001</t>
  </si>
  <si>
    <t>Erasmus+ KA121</t>
  </si>
  <si>
    <t>K767054.001</t>
  </si>
  <si>
    <t>AZOO-E-ŠKOLE-RAZVOJ SUSTAVA DIGITALNO ZRELIH ŠKOLA</t>
  </si>
  <si>
    <t>A867021.001</t>
  </si>
  <si>
    <t>ERASMUS PLUS-KEEP IN PACT-JAČANJE MULTIPARTNERSKE SURADNJE U PRUŽANJU USLUGA CJELOŽIVOTNOG PROFESIONALNOG USMJERAVANJA</t>
  </si>
  <si>
    <t>A867021.002</t>
  </si>
  <si>
    <t>ERASMUS PLUS-OCTRA-KATALOG ONLINE PROGRAMA I BAZA PODATAKA ZA VIDLJIVOST I PRIZNAVANJE KVALIFIKACIJA</t>
  </si>
  <si>
    <t>A867021.003</t>
  </si>
  <si>
    <t>ERASMUS PLUS-ADREN MREŽA-SURADNJA DIONIKA (JADRANSKO PODRUČJE, ZAPADNI BALKAN I EU) U OBVEZAMA IZ PODRUČJA VISOKOG OBRAZOVANJA</t>
  </si>
  <si>
    <t>K867020.001</t>
  </si>
  <si>
    <t>AZVO-OSIGURAVANJE KVALITETE U VISOKOM OBRAZOVANJU</t>
  </si>
  <si>
    <t>K814011.001</t>
  </si>
  <si>
    <t>E-ŠKOLE-Istraživanje učinka primjene digitalnih tehnologija u nastavi</t>
  </si>
  <si>
    <t>K814013.001</t>
  </si>
  <si>
    <t>NCVVO-Vanjsko vrednovanje učeničkih postignuća u osnovnoj školi-nacionalni ispiti</t>
  </si>
  <si>
    <t>A848051.001</t>
  </si>
  <si>
    <t>ERASMUS PLUS-PIAAC HRVATSKA-PROVEDBA ISTRAŽIVANJA KOMPETENCIJA ODRASLIH OSOBA U RH</t>
  </si>
  <si>
    <t>A848051.002</t>
  </si>
  <si>
    <t>ERASMUS PLUS-EQAVET NRP RH-NACIONALNA REFERENTNA TOČKA ZA EUROPSKI SUSTAV OSIGURANJA KVALITETE U STRUKOVNOM OBRAZOVANJU I OSPOSOBLJAVANJU</t>
  </si>
  <si>
    <t>A848051.003</t>
  </si>
  <si>
    <t>ERASMUS PLUS-VET AT HOME-PILOTIRANJE VIRTUALNOG PRAKTIČNOG TEČAJA ZA KUHARSTVO U STRUKOVNOM OBRAZOVANJU</t>
  </si>
  <si>
    <t>A848051.004</t>
  </si>
  <si>
    <t>ERASMUS PLUS-2BDIGITAL-INKLUZIVNO DIGITALNO UČENJE U SVRHU SPREČAVANJA NAPUŠTANJA ŠKOLOVANJA U STRUKOVNOM OBRAZOVANJU I OSPOSOBLJAVANJU</t>
  </si>
  <si>
    <t>A848051.005</t>
  </si>
  <si>
    <t>ERASMUS PLUS-EPALE V-NACIONALNA SLUŽBA ZA PODRŠKU ZA RH 2022.-2024.</t>
  </si>
  <si>
    <t>A848051.006</t>
  </si>
  <si>
    <t>ERASMUS PLUS-EPALE IV-NACIONALNA SLUŽBA ZA PODRŠKU ZA RH 2019.-2020.</t>
  </si>
  <si>
    <t>A848051.007</t>
  </si>
  <si>
    <t>ERASMUS PLUS-KA2-TRENING ZA VJEŠTINE U VIRTUALNOM OKRUŽENJU</t>
  </si>
  <si>
    <t>K848050.001</t>
  </si>
  <si>
    <t>ASOO-Daljnja provedba kurikularne reforme u strukovnome obrazovanju i jačanje kapaciteta nastavnika strukovnih predmeta i mentora kod poslodavaca</t>
  </si>
  <si>
    <t>T848027.001</t>
  </si>
  <si>
    <t>ASOO-Tehnička pomoć OP ULJP</t>
  </si>
  <si>
    <t>HORUS</t>
  </si>
  <si>
    <t>UNIVERSITAT DE VALENCIA</t>
  </si>
  <si>
    <t>Fokus znanstvenog istraživanja projekta HORUS (GA No.: 101136516, Horizon Europe, Research and Innovation Actions) usmjeren je ka kroničnim nezaraznim bolestima (KNB), posebno dijabetesu i kardiovaskularnim bolestima (KVB), koje su vodeći uzroci morbiditeta i mortaliteta diljem svijeta. Među osjetljivom populacijom povećana je prevalencija KVB-a što je povezano s nizom društvenih i okolišnih čimbenika, stilovima života i utjecajem bihevioralnih faktora. Postojeća zdravstvena skrb osjetljivih populacijskih skupina karakterizirana je nedostatnim preventivnim mjerama, kao i kvalitetnim uslugama u liječenju KNB. U projektu HORUS sudjeluje sedam europskih partnera iz tri države Europske unije. Medicinski fakultet Sveučilišta u Rijeci jedan je od partnera, dok istraživački tim s Katedre za socijalnu medicinu i epidemiologiju, uz potporu Grada Rijeke, sudjeluje u provedbi i realizaciji projektnih aktivnosti. Cilj HORUS projekta usmjeren je ka KNB, s naglaskom na dijabetes i KVB, u urbanim okruženjima među osjetljivim populacijskim skupinama. Stope urbanizacije i incidencija KNB rastu. Suočeni s tim trendom, projekt se bavi potrebom za preispitivanjem dizajna naših gradova i načina na koji živimo i radimo. Pomoću intervencija koje su temeljene na dokazima, kroz projekt ćemo osnažiti građane, posebno one osjetljive skupine, da usvoje ponašanja koja smanjuju rizik od razvoja KNB-a.</t>
  </si>
  <si>
    <t>7=5/3*100</t>
  </si>
  <si>
    <t>INDEKS
(5)/(3)</t>
  </si>
  <si>
    <t>Indeks  (6)/(4)</t>
  </si>
  <si>
    <t>OSTVARENJE/ IZVRŠENJE 
01.2023. - 06.2023.</t>
  </si>
  <si>
    <t>OSTVARENJE/ IZVRŠENJE 
01.2024. - 06.2024.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</si>
</sst>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Arial"/>
      <family val="2"/>
    </font>
    <font>
      <b/>
      <sz val="11"/>
      <name val="Arial"/>
      <family val="2"/>
    </font>
    <font>
      <sz val="10"/>
      <color rgb="FF000000"/>
      <name val="Open Sans"/>
      <family val="2"/>
      <charset val="238"/>
    </font>
    <font>
      <b/>
      <sz val="11"/>
      <name val="Calibri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theme="7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rgb="FFFFC000"/>
      <name val="Calibri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rgb="FF000000"/>
      <name val="Open Sans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9"/>
      </patternFill>
    </fill>
    <fill>
      <patternFill patternType="solid">
        <fgColor rgb="FFFFFF00"/>
        <bgColor indexed="62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1"/>
      </patternFill>
    </fill>
    <fill>
      <patternFill patternType="solid">
        <fgColor indexed="62"/>
        <bgColor indexed="64"/>
      </patternFill>
    </fill>
    <fill>
      <patternFill patternType="solid">
        <fgColor indexed="62"/>
        <bgColor indexed="62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8"/>
      </left>
      <right/>
      <top/>
      <bottom/>
      <diagonal/>
    </border>
  </borders>
  <cellStyleXfs count="58">
    <xf numFmtId="0" fontId="0" fillId="0" borderId="0"/>
    <xf numFmtId="0" fontId="4" fillId="0" borderId="0"/>
    <xf numFmtId="0" fontId="7" fillId="5" borderId="6" applyNumberFormat="0" applyProtection="0">
      <alignment horizontal="left" vertical="center" indent="1"/>
    </xf>
    <xf numFmtId="4" fontId="21" fillId="6" borderId="6" applyNumberFormat="0" applyProtection="0">
      <alignment vertical="center"/>
    </xf>
    <xf numFmtId="0" fontId="15" fillId="7" borderId="6" applyNumberFormat="0" applyProtection="0">
      <alignment horizontal="left" vertical="center" indent="1"/>
    </xf>
    <xf numFmtId="0" fontId="22" fillId="5" borderId="6" applyNumberFormat="0" applyProtection="0">
      <alignment horizontal="center" vertical="center"/>
    </xf>
    <xf numFmtId="0" fontId="20" fillId="0" borderId="6" applyNumberFormat="0" applyProtection="0">
      <alignment horizontal="left" vertical="center" wrapText="1" justifyLastLine="1"/>
    </xf>
    <xf numFmtId="0" fontId="20" fillId="0" borderId="6" applyNumberFormat="0" applyProtection="0">
      <alignment horizontal="left" vertical="center" wrapText="1"/>
    </xf>
    <xf numFmtId="4" fontId="23" fillId="0" borderId="6" applyNumberFormat="0" applyProtection="0">
      <alignment horizontal="right" vertical="center"/>
    </xf>
    <xf numFmtId="0" fontId="20" fillId="0" borderId="6" applyNumberFormat="0" applyProtection="0">
      <alignment horizontal="left" vertical="center" wrapText="1"/>
    </xf>
    <xf numFmtId="0" fontId="25" fillId="0" borderId="6" applyNumberFormat="0" applyProtection="0">
      <alignment horizontal="left" vertical="center" wrapText="1"/>
    </xf>
    <xf numFmtId="4" fontId="21" fillId="8" borderId="6" applyNumberFormat="0" applyProtection="0">
      <alignment horizontal="left" vertical="center" indent="1"/>
    </xf>
    <xf numFmtId="0" fontId="29" fillId="0" borderId="0"/>
    <xf numFmtId="0" fontId="33" fillId="0" borderId="0"/>
    <xf numFmtId="0" fontId="3" fillId="0" borderId="0"/>
    <xf numFmtId="0" fontId="14" fillId="0" borderId="0"/>
    <xf numFmtId="4" fontId="30" fillId="6" borderId="6" applyNumberFormat="0" applyProtection="0">
      <alignment vertical="center"/>
    </xf>
    <xf numFmtId="4" fontId="21" fillId="6" borderId="6" applyNumberFormat="0" applyProtection="0">
      <alignment horizontal="left" vertical="center" indent="1"/>
    </xf>
    <xf numFmtId="4" fontId="21" fillId="6" borderId="6" applyNumberFormat="0" applyProtection="0">
      <alignment horizontal="left" vertical="center" indent="1"/>
    </xf>
    <xf numFmtId="4" fontId="21" fillId="9" borderId="6" applyNumberFormat="0" applyProtection="0">
      <alignment horizontal="right" vertical="center"/>
    </xf>
    <xf numFmtId="4" fontId="21" fillId="10" borderId="6" applyNumberFormat="0" applyProtection="0">
      <alignment horizontal="right" vertical="center"/>
    </xf>
    <xf numFmtId="4" fontId="21" fillId="11" borderId="6" applyNumberFormat="0" applyProtection="0">
      <alignment horizontal="right" vertical="center"/>
    </xf>
    <xf numFmtId="4" fontId="21" fillId="12" borderId="6" applyNumberFormat="0" applyProtection="0">
      <alignment horizontal="right" vertical="center"/>
    </xf>
    <xf numFmtId="4" fontId="21" fillId="13" borderId="6" applyNumberFormat="0" applyProtection="0">
      <alignment horizontal="right" vertical="center"/>
    </xf>
    <xf numFmtId="4" fontId="21" fillId="14" borderId="6" applyNumberFormat="0" applyProtection="0">
      <alignment horizontal="right" vertical="center"/>
    </xf>
    <xf numFmtId="4" fontId="21" fillId="15" borderId="6" applyNumberFormat="0" applyProtection="0">
      <alignment horizontal="right" vertical="center"/>
    </xf>
    <xf numFmtId="4" fontId="21" fillId="16" borderId="6" applyNumberFormat="0" applyProtection="0">
      <alignment horizontal="right" vertical="center"/>
    </xf>
    <xf numFmtId="4" fontId="21" fillId="17" borderId="6" applyNumberFormat="0" applyProtection="0">
      <alignment horizontal="right" vertical="center"/>
    </xf>
    <xf numFmtId="4" fontId="26" fillId="18" borderId="6" applyNumberFormat="0" applyProtection="0">
      <alignment horizontal="left" vertical="center" indent="1"/>
    </xf>
    <xf numFmtId="4" fontId="21" fillId="19" borderId="8" applyNumberFormat="0" applyProtection="0">
      <alignment horizontal="left" vertical="center" indent="1"/>
    </xf>
    <xf numFmtId="4" fontId="5" fillId="20" borderId="0" applyNumberFormat="0" applyProtection="0">
      <alignment horizontal="left" vertical="center" indent="1"/>
    </xf>
    <xf numFmtId="4" fontId="14" fillId="19" borderId="6" applyNumberFormat="0" applyProtection="0">
      <alignment horizontal="left" vertical="center" indent="1"/>
    </xf>
    <xf numFmtId="4" fontId="14" fillId="7" borderId="6" applyNumberFormat="0" applyProtection="0">
      <alignment horizontal="left" vertical="center" indent="1"/>
    </xf>
    <xf numFmtId="0" fontId="15" fillId="21" borderId="6" applyNumberFormat="0" applyProtection="0">
      <alignment horizontal="left" vertical="center" indent="1"/>
    </xf>
    <xf numFmtId="0" fontId="15" fillId="22" borderId="6" applyNumberFormat="0" applyProtection="0">
      <alignment horizontal="left" vertical="center" indent="1"/>
    </xf>
    <xf numFmtId="0" fontId="15" fillId="23" borderId="6" applyNumberFormat="0" applyProtection="0">
      <alignment horizontal="left" vertical="center" indent="1"/>
    </xf>
    <xf numFmtId="0" fontId="29" fillId="0" borderId="0"/>
    <xf numFmtId="0" fontId="33" fillId="0" borderId="0"/>
    <xf numFmtId="4" fontId="21" fillId="8" borderId="6" applyNumberFormat="0" applyProtection="0">
      <alignment vertical="center"/>
    </xf>
    <xf numFmtId="4" fontId="30" fillId="8" borderId="6" applyNumberFormat="0" applyProtection="0">
      <alignment vertical="center"/>
    </xf>
    <xf numFmtId="4" fontId="21" fillId="8" borderId="6" applyNumberFormat="0" applyProtection="0">
      <alignment horizontal="left" vertical="center" indent="1"/>
    </xf>
    <xf numFmtId="4" fontId="30" fillId="19" borderId="6" applyNumberFormat="0" applyProtection="0">
      <alignment horizontal="right" vertical="center"/>
    </xf>
    <xf numFmtId="0" fontId="25" fillId="23" borderId="6" applyNumberFormat="0" applyProtection="0">
      <alignment horizontal="left" vertical="center" indent="1"/>
    </xf>
    <xf numFmtId="0" fontId="7" fillId="5" borderId="6" applyNumberFormat="0" applyProtection="0">
      <alignment horizontal="center" vertical="top" wrapText="1"/>
    </xf>
    <xf numFmtId="0" fontId="32" fillId="0" borderId="0" applyNumberFormat="0" applyProtection="0"/>
    <xf numFmtId="4" fontId="31" fillId="19" borderId="6" applyNumberFormat="0" applyProtection="0">
      <alignment horizontal="right" vertical="center"/>
    </xf>
    <xf numFmtId="0" fontId="2" fillId="0" borderId="0"/>
    <xf numFmtId="4" fontId="40" fillId="29" borderId="9" applyNumberFormat="0" applyProtection="0">
      <alignment horizontal="left" vertical="center" indent="1"/>
    </xf>
    <xf numFmtId="0" fontId="42" fillId="0" borderId="0"/>
    <xf numFmtId="0" fontId="40" fillId="31" borderId="9" applyNumberFormat="0" applyProtection="0">
      <alignment horizontal="left" vertical="center" indent="1"/>
    </xf>
    <xf numFmtId="4" fontId="40" fillId="32" borderId="9" applyNumberFormat="0" applyProtection="0">
      <alignment vertical="center"/>
    </xf>
    <xf numFmtId="0" fontId="40" fillId="5" borderId="9" applyNumberFormat="0" applyProtection="0">
      <alignment horizontal="left" vertical="center" indent="1"/>
    </xf>
    <xf numFmtId="0" fontId="40" fillId="34" borderId="9" applyNumberFormat="0" applyProtection="0">
      <alignment horizontal="left" vertical="center" indent="1"/>
    </xf>
    <xf numFmtId="4" fontId="40" fillId="0" borderId="9" applyNumberFormat="0" applyProtection="0">
      <alignment horizontal="right" vertical="center"/>
    </xf>
    <xf numFmtId="4" fontId="40" fillId="29" borderId="9" applyNumberFormat="0" applyProtection="0">
      <alignment horizontal="left" vertical="center" indent="1" justifyLastLine="1"/>
    </xf>
    <xf numFmtId="4" fontId="40" fillId="29" borderId="9" applyNumberFormat="0" applyProtection="0">
      <alignment horizontal="left" vertical="center" indent="1" justifyLastLine="1"/>
    </xf>
    <xf numFmtId="0" fontId="1" fillId="0" borderId="0"/>
    <xf numFmtId="0" fontId="60" fillId="0" borderId="0"/>
  </cellStyleXfs>
  <cellXfs count="202">
    <xf numFmtId="0" fontId="0" fillId="0" borderId="0" xfId="0"/>
    <xf numFmtId="0" fontId="6" fillId="0" borderId="0" xfId="1" applyFont="1" applyAlignment="1">
      <alignment horizontal="center" vertical="center" wrapText="1"/>
    </xf>
    <xf numFmtId="4" fontId="6" fillId="0" borderId="0" xfId="1" applyNumberFormat="1" applyFont="1" applyAlignment="1">
      <alignment horizontal="center" vertical="center" wrapText="1"/>
    </xf>
    <xf numFmtId="3" fontId="6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4" fontId="5" fillId="0" borderId="0" xfId="1" applyNumberFormat="1" applyFont="1" applyAlignment="1">
      <alignment horizontal="center" vertical="center" wrapText="1"/>
    </xf>
    <xf numFmtId="3" fontId="5" fillId="0" borderId="0" xfId="1" applyNumberFormat="1" applyFont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3" fontId="9" fillId="0" borderId="1" xfId="1" applyNumberFormat="1" applyFont="1" applyBorder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right" vertical="center"/>
    </xf>
    <xf numFmtId="4" fontId="11" fillId="0" borderId="2" xfId="1" quotePrefix="1" applyNumberFormat="1" applyFont="1" applyBorder="1" applyAlignment="1">
      <alignment horizontal="center" vertical="center" wrapText="1"/>
    </xf>
    <xf numFmtId="3" fontId="11" fillId="0" borderId="2" xfId="1" quotePrefix="1" applyNumberFormat="1" applyFont="1" applyBorder="1" applyAlignment="1">
      <alignment horizontal="center" vertical="center" wrapText="1"/>
    </xf>
    <xf numFmtId="3" fontId="12" fillId="2" borderId="2" xfId="1" applyNumberFormat="1" applyFont="1" applyFill="1" applyBorder="1" applyAlignment="1">
      <alignment horizontal="center" vertical="center" wrapText="1"/>
    </xf>
    <xf numFmtId="4" fontId="12" fillId="2" borderId="2" xfId="1" applyNumberFormat="1" applyFont="1" applyFill="1" applyBorder="1" applyAlignment="1">
      <alignment horizontal="center" vertical="center" wrapText="1"/>
    </xf>
    <xf numFmtId="4" fontId="7" fillId="0" borderId="2" xfId="1" applyNumberFormat="1" applyFont="1" applyBorder="1" applyAlignment="1">
      <alignment vertical="center" wrapText="1"/>
    </xf>
    <xf numFmtId="3" fontId="7" fillId="0" borderId="2" xfId="1" applyNumberFormat="1" applyFont="1" applyBorder="1" applyAlignment="1">
      <alignment vertical="center" wrapText="1"/>
    </xf>
    <xf numFmtId="4" fontId="7" fillId="0" borderId="2" xfId="1" applyNumberFormat="1" applyFont="1" applyBorder="1" applyAlignment="1">
      <alignment horizontal="right" vertical="center" wrapText="1"/>
    </xf>
    <xf numFmtId="4" fontId="7" fillId="3" borderId="2" xfId="1" applyNumberFormat="1" applyFont="1" applyFill="1" applyBorder="1" applyAlignment="1">
      <alignment vertical="center"/>
    </xf>
    <xf numFmtId="3" fontId="7" fillId="3" borderId="2" xfId="1" applyNumberFormat="1" applyFont="1" applyFill="1" applyBorder="1" applyAlignment="1">
      <alignment vertical="center"/>
    </xf>
    <xf numFmtId="0" fontId="7" fillId="3" borderId="3" xfId="1" applyFont="1" applyFill="1" applyBorder="1" applyAlignment="1">
      <alignment horizontal="left" vertical="center"/>
    </xf>
    <xf numFmtId="0" fontId="7" fillId="3" borderId="4" xfId="1" applyFont="1" applyFill="1" applyBorder="1" applyAlignment="1">
      <alignment vertical="center"/>
    </xf>
    <xf numFmtId="4" fontId="7" fillId="3" borderId="2" xfId="1" applyNumberFormat="1" applyFont="1" applyFill="1" applyBorder="1" applyAlignment="1">
      <alignment vertical="center" wrapText="1"/>
    </xf>
    <xf numFmtId="3" fontId="7" fillId="3" borderId="2" xfId="1" applyNumberFormat="1" applyFont="1" applyFill="1" applyBorder="1" applyAlignment="1">
      <alignment vertical="center" wrapText="1"/>
    </xf>
    <xf numFmtId="0" fontId="13" fillId="0" borderId="0" xfId="1" applyFont="1" applyAlignment="1">
      <alignment horizontal="center" vertical="center" wrapText="1"/>
    </xf>
    <xf numFmtId="4" fontId="13" fillId="0" borderId="0" xfId="1" applyNumberFormat="1" applyFont="1" applyAlignment="1">
      <alignment horizontal="center" vertical="center" wrapText="1"/>
    </xf>
    <xf numFmtId="3" fontId="13" fillId="0" borderId="0" xfId="1" applyNumberFormat="1" applyFont="1" applyAlignment="1">
      <alignment horizontal="center" vertical="center" wrapText="1"/>
    </xf>
    <xf numFmtId="4" fontId="14" fillId="0" borderId="0" xfId="1" applyNumberFormat="1" applyFont="1"/>
    <xf numFmtId="4" fontId="11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4" fontId="16" fillId="0" borderId="0" xfId="0" applyNumberFormat="1" applyFont="1"/>
    <xf numFmtId="3" fontId="16" fillId="0" borderId="0" xfId="0" applyNumberFormat="1" applyFont="1"/>
    <xf numFmtId="0" fontId="5" fillId="0" borderId="0" xfId="14" applyFont="1" applyAlignment="1">
      <alignment vertical="center" wrapText="1"/>
    </xf>
    <xf numFmtId="0" fontId="29" fillId="0" borderId="0" xfId="12"/>
    <xf numFmtId="0" fontId="16" fillId="0" borderId="0" xfId="12" applyFont="1" applyAlignment="1">
      <alignment horizontal="center" vertical="center"/>
    </xf>
    <xf numFmtId="0" fontId="19" fillId="0" borderId="0" xfId="12" applyFont="1" applyAlignment="1">
      <alignment horizontal="center" vertical="center"/>
    </xf>
    <xf numFmtId="0" fontId="6" fillId="0" borderId="0" xfId="14" applyFont="1" applyAlignment="1">
      <alignment horizontal="center" vertical="center" wrapText="1"/>
    </xf>
    <xf numFmtId="0" fontId="14" fillId="0" borderId="0" xfId="14" applyFont="1" applyAlignment="1">
      <alignment vertical="center" wrapText="1"/>
    </xf>
    <xf numFmtId="4" fontId="23" fillId="0" borderId="0" xfId="8" applyNumberFormat="1" applyBorder="1">
      <alignment horizontal="right" vertical="center"/>
    </xf>
    <xf numFmtId="3" fontId="23" fillId="0" borderId="0" xfId="8" applyNumberFormat="1" applyBorder="1">
      <alignment horizontal="right" vertical="center"/>
    </xf>
    <xf numFmtId="0" fontId="15" fillId="0" borderId="0" xfId="12" applyFont="1"/>
    <xf numFmtId="0" fontId="25" fillId="0" borderId="0" xfId="12" applyFont="1"/>
    <xf numFmtId="0" fontId="25" fillId="0" borderId="0" xfId="10" quotePrefix="1" applyBorder="1">
      <alignment horizontal="left" vertical="center" wrapText="1"/>
    </xf>
    <xf numFmtId="0" fontId="23" fillId="0" borderId="0" xfId="8" applyNumberFormat="1" applyBorder="1">
      <alignment horizontal="right" vertical="center"/>
    </xf>
    <xf numFmtId="0" fontId="25" fillId="0" borderId="0" xfId="10" quotePrefix="1" applyBorder="1" applyAlignment="1">
      <alignment horizontal="left" vertical="center" wrapText="1" indent="6"/>
    </xf>
    <xf numFmtId="4" fontId="17" fillId="4" borderId="7" xfId="2" applyNumberFormat="1" applyFont="1" applyFill="1" applyBorder="1" applyAlignment="1">
      <alignment horizontal="center" vertical="center" wrapText="1" justifyLastLine="1"/>
    </xf>
    <xf numFmtId="1" fontId="18" fillId="4" borderId="4" xfId="12" applyNumberFormat="1" applyFont="1" applyFill="1" applyBorder="1" applyAlignment="1">
      <alignment horizontal="center" vertical="center"/>
    </xf>
    <xf numFmtId="0" fontId="25" fillId="0" borderId="0" xfId="10" quotePrefix="1" applyBorder="1" applyAlignment="1">
      <alignment horizontal="left" vertical="center" wrapText="1" indent="8"/>
    </xf>
    <xf numFmtId="0" fontId="16" fillId="0" borderId="0" xfId="12" applyFont="1"/>
    <xf numFmtId="0" fontId="7" fillId="0" borderId="0" xfId="2" quotePrefix="1" applyNumberFormat="1" applyFill="1" applyBorder="1">
      <alignment horizontal="left" vertical="center" indent="1"/>
    </xf>
    <xf numFmtId="0" fontId="20" fillId="0" borderId="0" xfId="12" applyFont="1"/>
    <xf numFmtId="0" fontId="7" fillId="0" borderId="0" xfId="12" applyFont="1"/>
    <xf numFmtId="0" fontId="27" fillId="0" borderId="0" xfId="12" applyFont="1"/>
    <xf numFmtId="0" fontId="22" fillId="0" borderId="0" xfId="5" quotePrefix="1" applyFill="1" applyBorder="1">
      <alignment horizontal="center" vertical="center"/>
    </xf>
    <xf numFmtId="0" fontId="20" fillId="0" borderId="0" xfId="6" quotePrefix="1" applyBorder="1" applyAlignment="1">
      <alignment horizontal="left" vertical="center" wrapText="1" indent="2" justifyLastLine="1"/>
    </xf>
    <xf numFmtId="4" fontId="26" fillId="0" borderId="0" xfId="3" applyNumberFormat="1" applyFont="1" applyFill="1" applyBorder="1">
      <alignment vertical="center"/>
    </xf>
    <xf numFmtId="3" fontId="26" fillId="0" borderId="0" xfId="3" applyNumberFormat="1" applyFont="1" applyFill="1" applyBorder="1">
      <alignment vertical="center"/>
    </xf>
    <xf numFmtId="0" fontId="25" fillId="0" borderId="0" xfId="9" quotePrefix="1" applyFont="1" applyBorder="1" applyAlignment="1">
      <alignment horizontal="left" vertical="center" wrapText="1" indent="4"/>
    </xf>
    <xf numFmtId="0" fontId="25" fillId="0" borderId="0" xfId="9" quotePrefix="1" applyFont="1" applyBorder="1">
      <alignment horizontal="left" vertical="center" wrapText="1"/>
    </xf>
    <xf numFmtId="0" fontId="20" fillId="0" borderId="0" xfId="7" quotePrefix="1" applyBorder="1" applyAlignment="1">
      <alignment horizontal="left" vertical="center" wrapText="1" indent="3"/>
    </xf>
    <xf numFmtId="0" fontId="20" fillId="0" borderId="0" xfId="7" quotePrefix="1" applyBorder="1">
      <alignment horizontal="left" vertical="center" wrapText="1"/>
    </xf>
    <xf numFmtId="4" fontId="24" fillId="0" borderId="0" xfId="8" applyNumberFormat="1" applyFont="1" applyBorder="1">
      <alignment horizontal="right" vertical="center"/>
    </xf>
    <xf numFmtId="3" fontId="24" fillId="0" borderId="0" xfId="8" applyNumberFormat="1" applyFont="1" applyBorder="1">
      <alignment horizontal="right" vertical="center"/>
    </xf>
    <xf numFmtId="0" fontId="25" fillId="0" borderId="0" xfId="10" quotePrefix="1" applyBorder="1" applyAlignment="1">
      <alignment horizontal="left" vertical="center" wrapText="1" indent="7"/>
    </xf>
    <xf numFmtId="4" fontId="11" fillId="0" borderId="0" xfId="3" applyNumberFormat="1" applyFont="1" applyFill="1" applyBorder="1">
      <alignment vertical="center"/>
    </xf>
    <xf numFmtId="0" fontId="15" fillId="0" borderId="0" xfId="2" quotePrefix="1" applyNumberFormat="1" applyFont="1" applyFill="1" applyBorder="1">
      <alignment horizontal="left" vertical="center" indent="1"/>
    </xf>
    <xf numFmtId="0" fontId="28" fillId="0" borderId="0" xfId="5" quotePrefix="1" applyFont="1" applyFill="1" applyBorder="1">
      <alignment horizontal="center" vertical="center"/>
    </xf>
    <xf numFmtId="0" fontId="23" fillId="24" borderId="0" xfId="8" applyNumberFormat="1" applyFill="1" applyBorder="1">
      <alignment horizontal="right" vertical="center"/>
    </xf>
    <xf numFmtId="3" fontId="23" fillId="24" borderId="0" xfId="8" applyNumberFormat="1" applyFill="1" applyBorder="1">
      <alignment horizontal="right" vertical="center"/>
    </xf>
    <xf numFmtId="4" fontId="6" fillId="0" borderId="0" xfId="14" applyNumberFormat="1" applyFont="1" applyAlignment="1">
      <alignment horizontal="center" vertical="center" wrapText="1"/>
    </xf>
    <xf numFmtId="4" fontId="23" fillId="24" borderId="0" xfId="8" applyNumberFormat="1" applyFill="1" applyBorder="1">
      <alignment horizontal="right" vertical="center"/>
    </xf>
    <xf numFmtId="0" fontId="25" fillId="24" borderId="0" xfId="10" quotePrefix="1" applyFill="1" applyBorder="1" applyAlignment="1">
      <alignment horizontal="left" vertical="center" wrapText="1" indent="5"/>
    </xf>
    <xf numFmtId="0" fontId="25" fillId="24" borderId="0" xfId="10" quotePrefix="1" applyFill="1" applyBorder="1">
      <alignment horizontal="left" vertical="center" wrapText="1"/>
    </xf>
    <xf numFmtId="0" fontId="25" fillId="24" borderId="0" xfId="9" quotePrefix="1" applyFont="1" applyFill="1" applyBorder="1" applyAlignment="1">
      <alignment horizontal="left" vertical="center" wrapText="1" indent="4"/>
    </xf>
    <xf numFmtId="0" fontId="25" fillId="24" borderId="0" xfId="9" quotePrefix="1" applyFont="1" applyFill="1" applyBorder="1">
      <alignment horizontal="left" vertical="center" wrapText="1"/>
    </xf>
    <xf numFmtId="0" fontId="20" fillId="24" borderId="0" xfId="7" quotePrefix="1" applyFill="1" applyBorder="1" applyAlignment="1">
      <alignment horizontal="left" vertical="center" wrapText="1" indent="3"/>
    </xf>
    <xf numFmtId="0" fontId="20" fillId="24" borderId="0" xfId="7" quotePrefix="1" applyFill="1" applyBorder="1">
      <alignment horizontal="left" vertical="center" wrapText="1"/>
    </xf>
    <xf numFmtId="4" fontId="24" fillId="24" borderId="0" xfId="8" applyNumberFormat="1" applyFont="1" applyFill="1" applyBorder="1">
      <alignment horizontal="right" vertical="center"/>
    </xf>
    <xf numFmtId="3" fontId="24" fillId="24" borderId="0" xfId="8" applyNumberFormat="1" applyFont="1" applyFill="1" applyBorder="1">
      <alignment horizontal="right" vertical="center"/>
    </xf>
    <xf numFmtId="0" fontId="20" fillId="25" borderId="0" xfId="6" quotePrefix="1" applyFill="1" applyBorder="1" applyAlignment="1">
      <alignment horizontal="left" vertical="center" wrapText="1" indent="2" justifyLastLine="1"/>
    </xf>
    <xf numFmtId="4" fontId="26" fillId="25" borderId="0" xfId="3" applyNumberFormat="1" applyFont="1" applyFill="1" applyBorder="1">
      <alignment vertical="center"/>
    </xf>
    <xf numFmtId="3" fontId="26" fillId="25" borderId="0" xfId="3" applyNumberFormat="1" applyFont="1" applyFill="1" applyBorder="1">
      <alignment vertical="center"/>
    </xf>
    <xf numFmtId="4" fontId="24" fillId="26" borderId="0" xfId="8" applyNumberFormat="1" applyFont="1" applyFill="1" applyBorder="1">
      <alignment horizontal="right" vertical="center"/>
    </xf>
    <xf numFmtId="3" fontId="24" fillId="26" borderId="0" xfId="8" applyNumberFormat="1" applyFont="1" applyFill="1" applyBorder="1">
      <alignment horizontal="right" vertical="center"/>
    </xf>
    <xf numFmtId="4" fontId="11" fillId="26" borderId="0" xfId="3" applyNumberFormat="1" applyFont="1" applyFill="1" applyBorder="1">
      <alignment vertical="center"/>
    </xf>
    <xf numFmtId="0" fontId="20" fillId="25" borderId="0" xfId="7" quotePrefix="1" applyFill="1" applyBorder="1" applyAlignment="1">
      <alignment horizontal="left" vertical="center" wrapText="1" indent="3"/>
    </xf>
    <xf numFmtId="0" fontId="20" fillId="25" borderId="0" xfId="7" quotePrefix="1" applyFill="1" applyBorder="1">
      <alignment horizontal="left" vertical="center" wrapText="1"/>
    </xf>
    <xf numFmtId="4" fontId="24" fillId="25" borderId="0" xfId="8" applyNumberFormat="1" applyFont="1" applyFill="1" applyBorder="1">
      <alignment horizontal="right" vertical="center"/>
    </xf>
    <xf numFmtId="3" fontId="24" fillId="25" borderId="0" xfId="8" applyNumberFormat="1" applyFont="1" applyFill="1" applyBorder="1">
      <alignment horizontal="right" vertical="center"/>
    </xf>
    <xf numFmtId="4" fontId="11" fillId="25" borderId="0" xfId="3" applyNumberFormat="1" applyFont="1" applyFill="1" applyBorder="1">
      <alignment vertical="center"/>
    </xf>
    <xf numFmtId="0" fontId="19" fillId="25" borderId="0" xfId="12" applyFont="1" applyFill="1" applyAlignment="1">
      <alignment horizontal="center" vertical="center"/>
    </xf>
    <xf numFmtId="0" fontId="19" fillId="26" borderId="0" xfId="12" applyFont="1" applyFill="1" applyAlignment="1">
      <alignment horizontal="center" vertical="center"/>
    </xf>
    <xf numFmtId="3" fontId="20" fillId="26" borderId="0" xfId="12" applyNumberFormat="1" applyFont="1" applyFill="1" applyAlignment="1">
      <alignment vertical="center" wrapText="1" justifyLastLine="1"/>
    </xf>
    <xf numFmtId="3" fontId="20" fillId="26" borderId="0" xfId="12" applyNumberFormat="1" applyFont="1" applyFill="1" applyAlignment="1">
      <alignment vertical="top" wrapText="1" justifyLastLine="1"/>
    </xf>
    <xf numFmtId="3" fontId="11" fillId="26" borderId="0" xfId="3" applyNumberFormat="1" applyFont="1" applyFill="1" applyBorder="1">
      <alignment vertical="center"/>
    </xf>
    <xf numFmtId="3" fontId="20" fillId="25" borderId="0" xfId="12" applyNumberFormat="1" applyFont="1" applyFill="1" applyAlignment="1">
      <alignment vertical="top" wrapText="1" justifyLastLine="1"/>
    </xf>
    <xf numFmtId="0" fontId="25" fillId="24" borderId="0" xfId="10" quotePrefix="1" applyFill="1" applyBorder="1" applyAlignment="1">
      <alignment horizontal="left" vertical="center" wrapText="1" indent="6"/>
    </xf>
    <xf numFmtId="0" fontId="25" fillId="25" borderId="0" xfId="10" quotePrefix="1" applyFill="1" applyBorder="1" applyAlignment="1">
      <alignment horizontal="left" vertical="center" wrapText="1" indent="5"/>
    </xf>
    <xf numFmtId="0" fontId="25" fillId="25" borderId="0" xfId="10" quotePrefix="1" applyFill="1" applyBorder="1">
      <alignment horizontal="left" vertical="center" wrapText="1"/>
    </xf>
    <xf numFmtId="4" fontId="34" fillId="24" borderId="0" xfId="8" applyNumberFormat="1" applyFont="1" applyFill="1" applyBorder="1">
      <alignment horizontal="right" vertical="center"/>
    </xf>
    <xf numFmtId="3" fontId="34" fillId="24" borderId="0" xfId="8" applyNumberFormat="1" applyFont="1" applyFill="1" applyBorder="1">
      <alignment horizontal="right" vertical="center"/>
    </xf>
    <xf numFmtId="4" fontId="35" fillId="25" borderId="0" xfId="8" applyNumberFormat="1" applyFont="1" applyFill="1" applyBorder="1">
      <alignment horizontal="right" vertical="center"/>
    </xf>
    <xf numFmtId="3" fontId="35" fillId="25" borderId="0" xfId="8" applyNumberFormat="1" applyFont="1" applyFill="1" applyBorder="1">
      <alignment horizontal="right" vertical="center"/>
    </xf>
    <xf numFmtId="0" fontId="20" fillId="26" borderId="0" xfId="9" quotePrefix="1" applyFill="1" applyBorder="1" applyAlignment="1">
      <alignment horizontal="left" vertical="center" wrapText="1" indent="4"/>
    </xf>
    <xf numFmtId="0" fontId="20" fillId="26" borderId="0" xfId="9" quotePrefix="1" applyFill="1" applyBorder="1">
      <alignment horizontal="left" vertical="center" wrapText="1"/>
    </xf>
    <xf numFmtId="4" fontId="23" fillId="26" borderId="0" xfId="8" applyNumberFormat="1" applyFill="1" applyBorder="1">
      <alignment horizontal="right" vertical="center"/>
    </xf>
    <xf numFmtId="4" fontId="35" fillId="25" borderId="0" xfId="8" applyNumberFormat="1" applyFont="1" applyFill="1" applyBorder="1" applyAlignment="1">
      <alignment horizontal="right"/>
    </xf>
    <xf numFmtId="4" fontId="7" fillId="27" borderId="2" xfId="1" applyNumberFormat="1" applyFont="1" applyFill="1" applyBorder="1" applyAlignment="1">
      <alignment vertical="center" wrapText="1"/>
    </xf>
    <xf numFmtId="3" fontId="7" fillId="27" borderId="2" xfId="1" applyNumberFormat="1" applyFont="1" applyFill="1" applyBorder="1" applyAlignment="1">
      <alignment vertical="center" wrapText="1"/>
    </xf>
    <xf numFmtId="3" fontId="35" fillId="0" borderId="0" xfId="8" applyNumberFormat="1" applyFont="1" applyBorder="1">
      <alignment horizontal="right" vertical="center"/>
    </xf>
    <xf numFmtId="0" fontId="37" fillId="0" borderId="0" xfId="46" applyFont="1"/>
    <xf numFmtId="0" fontId="9" fillId="0" borderId="0" xfId="46" applyFont="1"/>
    <xf numFmtId="4" fontId="9" fillId="0" borderId="0" xfId="46" applyNumberFormat="1" applyFont="1"/>
    <xf numFmtId="0" fontId="38" fillId="0" borderId="0" xfId="46" applyFont="1" applyAlignment="1">
      <alignment horizontal="center"/>
    </xf>
    <xf numFmtId="0" fontId="2" fillId="0" borderId="0" xfId="46"/>
    <xf numFmtId="4" fontId="2" fillId="0" borderId="0" xfId="46" applyNumberFormat="1"/>
    <xf numFmtId="0" fontId="39" fillId="0" borderId="0" xfId="46" applyFont="1" applyAlignment="1">
      <alignment horizontal="center"/>
    </xf>
    <xf numFmtId="0" fontId="36" fillId="0" borderId="0" xfId="46" applyFont="1" applyAlignment="1">
      <alignment horizontal="right"/>
    </xf>
    <xf numFmtId="0" fontId="41" fillId="29" borderId="2" xfId="47" quotePrefix="1" applyNumberFormat="1" applyFont="1" applyBorder="1">
      <alignment horizontal="left" vertical="center" indent="1"/>
    </xf>
    <xf numFmtId="0" fontId="43" fillId="30" borderId="2" xfId="48" applyFont="1" applyFill="1" applyBorder="1" applyAlignment="1">
      <alignment horizontal="center" vertical="center" wrapText="1"/>
    </xf>
    <xf numFmtId="0" fontId="9" fillId="28" borderId="2" xfId="46" applyFont="1" applyFill="1" applyBorder="1" applyAlignment="1">
      <alignment horizontal="center" vertical="justify"/>
    </xf>
    <xf numFmtId="0" fontId="41" fillId="29" borderId="2" xfId="47" quotePrefix="1" applyNumberFormat="1" applyFont="1" applyBorder="1" applyAlignment="1">
      <alignment horizontal="center" vertical="center"/>
    </xf>
    <xf numFmtId="0" fontId="41" fillId="31" borderId="2" xfId="49" quotePrefix="1" applyFont="1" applyBorder="1" applyAlignment="1">
      <alignment horizontal="left" vertical="center" indent="3"/>
    </xf>
    <xf numFmtId="0" fontId="41" fillId="31" borderId="2" xfId="49" quotePrefix="1" applyFont="1" applyBorder="1">
      <alignment horizontal="left" vertical="center" indent="1"/>
    </xf>
    <xf numFmtId="3" fontId="44" fillId="0" borderId="2" xfId="50" applyNumberFormat="1" applyFont="1" applyFill="1" applyBorder="1">
      <alignment vertical="center"/>
    </xf>
    <xf numFmtId="10" fontId="45" fillId="0" borderId="2" xfId="46" applyNumberFormat="1" applyFont="1" applyBorder="1" applyAlignment="1">
      <alignment horizontal="right"/>
    </xf>
    <xf numFmtId="0" fontId="41" fillId="33" borderId="2" xfId="49" quotePrefix="1" applyFont="1" applyFill="1" applyBorder="1" applyAlignment="1">
      <alignment horizontal="left" vertical="center" indent="3"/>
    </xf>
    <xf numFmtId="0" fontId="41" fillId="33" borderId="2" xfId="49" quotePrefix="1" applyFont="1" applyFill="1" applyBorder="1">
      <alignment horizontal="left" vertical="center" indent="1"/>
    </xf>
    <xf numFmtId="0" fontId="46" fillId="5" borderId="2" xfId="51" quotePrefix="1" applyFont="1" applyBorder="1" applyAlignment="1">
      <alignment horizontal="left" vertical="center" indent="4"/>
    </xf>
    <xf numFmtId="0" fontId="46" fillId="5" borderId="2" xfId="51" quotePrefix="1" applyFont="1" applyBorder="1">
      <alignment horizontal="left" vertical="center" indent="1"/>
    </xf>
    <xf numFmtId="0" fontId="40" fillId="34" borderId="2" xfId="52" quotePrefix="1" applyBorder="1" applyAlignment="1">
      <alignment horizontal="left" vertical="center" indent="5"/>
    </xf>
    <xf numFmtId="0" fontId="40" fillId="34" borderId="2" xfId="52" quotePrefix="1" applyBorder="1">
      <alignment horizontal="left" vertical="center" indent="1"/>
    </xf>
    <xf numFmtId="3" fontId="47" fillId="0" borderId="2" xfId="50" applyNumberFormat="1" applyFont="1" applyFill="1" applyBorder="1">
      <alignment vertical="center"/>
    </xf>
    <xf numFmtId="10" fontId="48" fillId="0" borderId="2" xfId="46" applyNumberFormat="1" applyFont="1" applyBorder="1" applyAlignment="1">
      <alignment horizontal="right"/>
    </xf>
    <xf numFmtId="0" fontId="40" fillId="34" borderId="2" xfId="52" quotePrefix="1" applyBorder="1" applyAlignment="1">
      <alignment horizontal="left" vertical="center" indent="6"/>
    </xf>
    <xf numFmtId="0" fontId="40" fillId="34" borderId="2" xfId="52" quotePrefix="1" applyBorder="1" applyAlignment="1">
      <alignment horizontal="left" vertical="center" indent="7"/>
    </xf>
    <xf numFmtId="0" fontId="40" fillId="34" borderId="2" xfId="52" quotePrefix="1" applyBorder="1" applyAlignment="1">
      <alignment horizontal="left" vertical="center" indent="8"/>
    </xf>
    <xf numFmtId="0" fontId="40" fillId="34" borderId="2" xfId="52" quotePrefix="1" applyBorder="1" applyAlignment="1">
      <alignment horizontal="left" vertical="center" indent="9"/>
    </xf>
    <xf numFmtId="3" fontId="47" fillId="0" borderId="2" xfId="53" applyNumberFormat="1" applyFont="1" applyBorder="1">
      <alignment horizontal="right" vertical="center"/>
    </xf>
    <xf numFmtId="3" fontId="40" fillId="0" borderId="2" xfId="53" applyNumberFormat="1" applyBorder="1">
      <alignment horizontal="right" vertical="center"/>
    </xf>
    <xf numFmtId="10" fontId="49" fillId="0" borderId="2" xfId="46" applyNumberFormat="1" applyFont="1" applyBorder="1" applyAlignment="1">
      <alignment horizontal="right"/>
    </xf>
    <xf numFmtId="3" fontId="2" fillId="0" borderId="0" xfId="46" applyNumberFormat="1"/>
    <xf numFmtId="3" fontId="40" fillId="0" borderId="2" xfId="50" applyNumberFormat="1" applyFill="1" applyBorder="1">
      <alignment vertical="center"/>
    </xf>
    <xf numFmtId="3" fontId="52" fillId="35" borderId="9" xfId="54" quotePrefix="1" applyNumberFormat="1" applyFont="1" applyFill="1" applyAlignment="1">
      <alignment horizontal="center" vertical="center" wrapText="1" justifyLastLine="1"/>
    </xf>
    <xf numFmtId="0" fontId="53" fillId="35" borderId="9" xfId="55" quotePrefix="1" applyNumberFormat="1" applyFont="1" applyFill="1" applyProtection="1">
      <alignment horizontal="left" vertical="center" indent="1" justifyLastLine="1"/>
    </xf>
    <xf numFmtId="0" fontId="53" fillId="35" borderId="0" xfId="55" quotePrefix="1" applyNumberFormat="1" applyFont="1" applyFill="1" applyBorder="1" applyProtection="1">
      <alignment horizontal="left" vertical="center" indent="1" justifyLastLine="1"/>
    </xf>
    <xf numFmtId="0" fontId="43" fillId="30" borderId="10" xfId="48" applyFont="1" applyFill="1" applyBorder="1" applyAlignment="1">
      <alignment horizontal="center" vertical="center" wrapText="1"/>
    </xf>
    <xf numFmtId="4" fontId="53" fillId="35" borderId="11" xfId="54" applyNumberFormat="1" applyFont="1" applyFill="1" applyBorder="1" applyAlignment="1" applyProtection="1">
      <alignment horizontal="center" vertical="center" wrapText="1" justifyLastLine="1"/>
    </xf>
    <xf numFmtId="4" fontId="53" fillId="35" borderId="0" xfId="54" applyNumberFormat="1" applyFont="1" applyFill="1" applyBorder="1" applyAlignment="1" applyProtection="1">
      <alignment horizontal="center" vertical="center" wrapText="1" justifyLastLine="1"/>
    </xf>
    <xf numFmtId="0" fontId="55" fillId="0" borderId="9" xfId="54" quotePrefix="1" applyNumberFormat="1" applyFont="1" applyFill="1" applyAlignment="1" applyProtection="1">
      <alignment horizontal="center" vertical="center" justifyLastLine="1"/>
      <protection locked="0"/>
    </xf>
    <xf numFmtId="0" fontId="55" fillId="24" borderId="9" xfId="54" quotePrefix="1" applyNumberFormat="1" applyFont="1" applyFill="1" applyProtection="1">
      <alignment horizontal="left" vertical="center" indent="1" justifyLastLine="1"/>
    </xf>
    <xf numFmtId="0" fontId="55" fillId="0" borderId="9" xfId="53" applyNumberFormat="1" applyFont="1" applyAlignment="1" applyProtection="1">
      <alignment horizontal="center" vertical="center"/>
      <protection locked="0"/>
    </xf>
    <xf numFmtId="3" fontId="55" fillId="0" borderId="9" xfId="53" applyNumberFormat="1" applyFont="1" applyProtection="1">
      <alignment horizontal="right" vertical="center"/>
      <protection locked="0"/>
    </xf>
    <xf numFmtId="0" fontId="55" fillId="0" borderId="9" xfId="53" applyNumberFormat="1" applyFont="1" applyProtection="1">
      <alignment horizontal="right" vertical="center"/>
      <protection locked="0"/>
    </xf>
    <xf numFmtId="14" fontId="55" fillId="0" borderId="9" xfId="53" applyNumberFormat="1" applyFont="1" applyProtection="1">
      <alignment horizontal="right" vertical="center"/>
      <protection locked="0"/>
    </xf>
    <xf numFmtId="0" fontId="55" fillId="0" borderId="9" xfId="53" applyNumberFormat="1" applyFont="1" applyAlignment="1" applyProtection="1">
      <alignment horizontal="left" vertical="center"/>
      <protection locked="0"/>
    </xf>
    <xf numFmtId="0" fontId="47" fillId="2" borderId="9" xfId="54" quotePrefix="1" applyNumberFormat="1" applyFont="1" applyFill="1" applyAlignment="1" applyProtection="1">
      <alignment horizontal="center" vertical="center" justifyLastLine="1"/>
      <protection locked="0"/>
    </xf>
    <xf numFmtId="0" fontId="59" fillId="0" borderId="2" xfId="15" applyFont="1" applyBorder="1" applyAlignment="1">
      <alignment horizontal="left" vertical="center"/>
    </xf>
    <xf numFmtId="0" fontId="51" fillId="0" borderId="0" xfId="0" applyFont="1" applyAlignment="1">
      <alignment vertical="top"/>
    </xf>
    <xf numFmtId="0" fontId="0" fillId="0" borderId="0" xfId="0" applyAlignment="1">
      <alignment horizontal="right"/>
    </xf>
    <xf numFmtId="0" fontId="54" fillId="36" borderId="9" xfId="57" applyFont="1" applyFill="1" applyBorder="1" applyAlignment="1">
      <alignment horizontal="center" vertical="center" wrapText="1"/>
    </xf>
    <xf numFmtId="0" fontId="54" fillId="36" borderId="0" xfId="57" applyFont="1" applyFill="1" applyAlignment="1">
      <alignment horizontal="center" vertical="center" wrapText="1"/>
    </xf>
    <xf numFmtId="3" fontId="55" fillId="0" borderId="9" xfId="53" applyNumberFormat="1" applyFont="1" applyAlignment="1" applyProtection="1">
      <alignment horizontal="center" vertical="center"/>
      <protection locked="0"/>
    </xf>
    <xf numFmtId="0" fontId="56" fillId="2" borderId="0" xfId="0" applyFont="1" applyFill="1"/>
    <xf numFmtId="0" fontId="56" fillId="0" borderId="0" xfId="0" applyFont="1"/>
    <xf numFmtId="0" fontId="57" fillId="0" borderId="0" xfId="0" applyFont="1"/>
    <xf numFmtId="0" fontId="58" fillId="28" borderId="0" xfId="0" applyFont="1" applyFill="1"/>
    <xf numFmtId="0" fontId="55" fillId="0" borderId="9" xfId="54" quotePrefix="1" applyNumberFormat="1" applyFont="1" applyFill="1" applyAlignment="1" applyProtection="1">
      <alignment horizontal="right" vertical="center" justifyLastLine="1"/>
      <protection locked="0"/>
    </xf>
    <xf numFmtId="0" fontId="12" fillId="0" borderId="2" xfId="1" quotePrefix="1" applyFont="1" applyBorder="1" applyAlignment="1">
      <alignment horizontal="center" wrapText="1"/>
    </xf>
    <xf numFmtId="0" fontId="12" fillId="0" borderId="3" xfId="1" quotePrefix="1" applyFont="1" applyBorder="1" applyAlignment="1">
      <alignment horizontal="center" wrapText="1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11" fillId="0" borderId="2" xfId="1" quotePrefix="1" applyFont="1" applyBorder="1" applyAlignment="1">
      <alignment horizontal="center" vertical="center" wrapText="1"/>
    </xf>
    <xf numFmtId="0" fontId="11" fillId="3" borderId="3" xfId="1" quotePrefix="1" applyFont="1" applyFill="1" applyBorder="1" applyAlignment="1">
      <alignment horizontal="left" wrapText="1"/>
    </xf>
    <xf numFmtId="0" fontId="11" fillId="3" borderId="4" xfId="1" quotePrefix="1" applyFont="1" applyFill="1" applyBorder="1" applyAlignment="1">
      <alignment horizontal="left" wrapText="1"/>
    </xf>
    <xf numFmtId="0" fontId="11" fillId="3" borderId="5" xfId="1" quotePrefix="1" applyFont="1" applyFill="1" applyBorder="1" applyAlignment="1">
      <alignment horizontal="left" wrapText="1"/>
    </xf>
    <xf numFmtId="0" fontId="7" fillId="0" borderId="3" xfId="1" applyFont="1" applyBorder="1" applyAlignment="1">
      <alignment horizontal="left" vertical="center" wrapText="1"/>
    </xf>
    <xf numFmtId="0" fontId="7" fillId="0" borderId="4" xfId="1" applyFont="1" applyBorder="1" applyAlignment="1">
      <alignment vertical="center" wrapText="1"/>
    </xf>
    <xf numFmtId="0" fontId="7" fillId="0" borderId="4" xfId="1" applyFont="1" applyBorder="1" applyAlignment="1">
      <alignment vertical="center"/>
    </xf>
    <xf numFmtId="0" fontId="7" fillId="0" borderId="3" xfId="1" quotePrefix="1" applyFont="1" applyBorder="1" applyAlignment="1">
      <alignment horizontal="left" vertical="center"/>
    </xf>
    <xf numFmtId="0" fontId="7" fillId="3" borderId="3" xfId="1" applyFont="1" applyFill="1" applyBorder="1" applyAlignment="1">
      <alignment horizontal="left" vertical="center" wrapText="1"/>
    </xf>
    <xf numFmtId="0" fontId="7" fillId="3" borderId="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vertical="center"/>
    </xf>
    <xf numFmtId="0" fontId="7" fillId="0" borderId="3" xfId="1" quotePrefix="1" applyFont="1" applyBorder="1" applyAlignment="1">
      <alignment horizontal="left" vertical="center" wrapText="1"/>
    </xf>
    <xf numFmtId="0" fontId="7" fillId="3" borderId="3" xfId="1" quotePrefix="1" applyFont="1" applyFill="1" applyBorder="1" applyAlignment="1">
      <alignment horizontal="left" vertical="center" wrapText="1"/>
    </xf>
    <xf numFmtId="0" fontId="12" fillId="0" borderId="3" xfId="1" quotePrefix="1" applyFont="1" applyBorder="1" applyAlignment="1">
      <alignment horizontal="center" vertical="center" wrapText="1"/>
    </xf>
    <xf numFmtId="0" fontId="12" fillId="0" borderId="4" xfId="1" quotePrefix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0" fontId="15" fillId="0" borderId="4" xfId="1" applyFont="1" applyBorder="1" applyAlignment="1">
      <alignment vertical="center" wrapText="1"/>
    </xf>
    <xf numFmtId="0" fontId="7" fillId="0" borderId="0" xfId="1" applyFont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11" fillId="3" borderId="2" xfId="1" quotePrefix="1" applyFont="1" applyFill="1" applyBorder="1" applyAlignment="1">
      <alignment horizontal="left" vertical="center" wrapText="1"/>
    </xf>
    <xf numFmtId="3" fontId="18" fillId="4" borderId="4" xfId="12" applyNumberFormat="1" applyFont="1" applyFill="1" applyBorder="1" applyAlignment="1">
      <alignment horizontal="center" vertical="center" wrapText="1" justifyLastLine="1"/>
    </xf>
    <xf numFmtId="3" fontId="17" fillId="4" borderId="4" xfId="12" applyNumberFormat="1" applyFont="1" applyFill="1" applyBorder="1" applyAlignment="1">
      <alignment horizontal="center" vertical="center" wrapText="1" justifyLastLine="1"/>
    </xf>
    <xf numFmtId="0" fontId="5" fillId="0" borderId="0" xfId="14" applyFont="1" applyAlignment="1">
      <alignment horizontal="center" vertical="center" wrapText="1"/>
    </xf>
    <xf numFmtId="0" fontId="50" fillId="0" borderId="0" xfId="0" applyFont="1"/>
    <xf numFmtId="0" fontId="38" fillId="0" borderId="0" xfId="46" applyFont="1" applyAlignment="1">
      <alignment horizontal="center"/>
    </xf>
  </cellXfs>
  <cellStyles count="58">
    <cellStyle name="Normal 2" xfId="12" xr:uid="{00000000-0005-0000-0000-000001000000}"/>
    <cellStyle name="Normal 6" xfId="57" xr:uid="{32B38A84-5111-4C1C-A33D-12F8E0FF9D74}"/>
    <cellStyle name="Normal 6 2" xfId="48" xr:uid="{65F3A715-EFBF-46A1-A55E-0F99D471282F}"/>
    <cellStyle name="Normalno" xfId="0" builtinId="0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Normalno 4" xfId="56" xr:uid="{63B9CC07-D549-46F5-B431-81199BE03F2C}"/>
    <cellStyle name="Normalno 5" xfId="46" xr:uid="{FA193EFB-2F44-447B-A829-3954872821E2}"/>
    <cellStyle name="Obično_List4" xfId="15" xr:uid="{00000000-0005-0000-0000-000005000000}"/>
    <cellStyle name="SAPBEXaggData" xfId="3" xr:uid="{00000000-0005-0000-0000-000006000000}"/>
    <cellStyle name="SAPBEXaggData 2" xfId="50" xr:uid="{069E4334-46ED-4915-9A64-A6714E9E0E78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chaText 2" xfId="55" xr:uid="{B90E2036-759E-4982-A5A3-1EFD815924B7}"/>
    <cellStyle name="SAPBEXchaText 3" xfId="47" xr:uid="{493C6F9C-90F0-46D3-8575-9D5EC25D31EE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 2" xfId="49" xr:uid="{37C96101-E512-4E5A-8EA7-8BD8539CF2E3}"/>
    <cellStyle name="SAPBEXHLevel1X" xfId="33" xr:uid="{00000000-0005-0000-0000-00001D000000}"/>
    <cellStyle name="SAPBEXHLevel2" xfId="9" xr:uid="{00000000-0005-0000-0000-00001E000000}"/>
    <cellStyle name="SAPBEXHLevel2 2" xfId="51" xr:uid="{EEC956A1-54E7-40D7-80F0-4009A6196012}"/>
    <cellStyle name="SAPBEXHLevel2X" xfId="34" xr:uid="{00000000-0005-0000-0000-00001F000000}"/>
    <cellStyle name="SAPBEXHLevel3" xfId="10" xr:uid="{00000000-0005-0000-0000-000020000000}"/>
    <cellStyle name="SAPBEXHLevel3 2" xfId="52" xr:uid="{88CB2DE5-DD09-48EC-B244-48CB4F27A983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 2" xfId="53" xr:uid="{8FA470FF-6C9E-48F7-AB36-83DD2141C56A}"/>
    <cellStyle name="SAPBEXstdDataEmph" xfId="41" xr:uid="{00000000-0005-0000-0000-000029000000}"/>
    <cellStyle name="SAPBEXstdItem" xfId="42" xr:uid="{00000000-0005-0000-0000-00002A000000}"/>
    <cellStyle name="SAPBEXstdItem 2" xfId="54" xr:uid="{9ED8DA72-F7EB-4D7B-9ED4-FE7A1ABF781E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ksandar.dukic\OneDrive%20-%20Sveu&#269;ili&#353;te%20u%20Rijeci\Documents\Mapa\Plan\Plan%202024%202026\Ostvarenje%20plana\Polugodi&#353;nje%20ostvarenje%20plana%202024\Plan%202024%20otklju&#269;ano\Financijski%20plan%202024-2026.xlsx" TargetMode="External"/><Relationship Id="rId1" Type="http://schemas.openxmlformats.org/officeDocument/2006/relationships/externalLinkPath" Target="file:///C:\Users\aleksandar.dukic\OneDrive%20-%20Sveu&#269;ili&#353;te%20u%20Rijeci\Documents\Mapa\Plan\Plan%202024%202026\Ostvarenje%20plana\Polugodi&#353;nje%20ostvarenje%20plana%202024\Plan%202024%20otklju&#269;ano\Financijski%20plan%202024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ĆI DIO"/>
      <sheetName val="Unos prihoda i primitaka"/>
      <sheetName val="Unos rashoda i izdataka"/>
      <sheetName val="Unos rashoda P4"/>
      <sheetName val="Unos prijenosa"/>
      <sheetName val="A.1 PRIHODI I RASHODI EK"/>
      <sheetName val="A.2 PRIHODI I RASHODI IF"/>
      <sheetName val="A.3 RASHODI FUNK"/>
      <sheetName val="B.1 RAČUN FINANC EK"/>
      <sheetName val="B.2 RAČUN FINANC IF"/>
      <sheetName val="AKT"/>
      <sheetName val="p4"/>
      <sheetName val="prihodi"/>
      <sheetName val="KORISNICI DP"/>
    </sheetNames>
    <sheetDataSet>
      <sheetData sheetId="0">
        <row r="1">
          <cell r="C1" t="str">
            <v>2225 SVEUČILIŠTE U RIJECI - MEDICINSKI FAKULTET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tabSelected="1" topLeftCell="A3" zoomScale="90" zoomScaleNormal="90" workbookViewId="0">
      <selection activeCell="A31" sqref="A31:K32"/>
    </sheetView>
  </sheetViews>
  <sheetFormatPr defaultRowHeight="15" x14ac:dyDescent="0.25"/>
  <cols>
    <col min="5" max="5" width="10.140625" customWidth="1"/>
    <col min="6" max="6" width="23.5703125" style="29" customWidth="1"/>
    <col min="7" max="8" width="23.5703125" style="30" customWidth="1"/>
    <col min="9" max="9" width="23.5703125" style="29" customWidth="1"/>
    <col min="10" max="11" width="10.5703125" style="29" customWidth="1"/>
    <col min="261" max="261" width="17.42578125" customWidth="1"/>
    <col min="262" max="265" width="25.140625" customWidth="1"/>
    <col min="266" max="267" width="12.28515625" customWidth="1"/>
    <col min="517" max="517" width="17.42578125" customWidth="1"/>
    <col min="518" max="521" width="25.140625" customWidth="1"/>
    <col min="522" max="523" width="12.28515625" customWidth="1"/>
    <col min="773" max="773" width="17.42578125" customWidth="1"/>
    <col min="774" max="777" width="25.140625" customWidth="1"/>
    <col min="778" max="779" width="12.28515625" customWidth="1"/>
    <col min="1029" max="1029" width="17.42578125" customWidth="1"/>
    <col min="1030" max="1033" width="25.140625" customWidth="1"/>
    <col min="1034" max="1035" width="12.28515625" customWidth="1"/>
    <col min="1285" max="1285" width="17.42578125" customWidth="1"/>
    <col min="1286" max="1289" width="25.140625" customWidth="1"/>
    <col min="1290" max="1291" width="12.28515625" customWidth="1"/>
    <col min="1541" max="1541" width="17.42578125" customWidth="1"/>
    <col min="1542" max="1545" width="25.140625" customWidth="1"/>
    <col min="1546" max="1547" width="12.28515625" customWidth="1"/>
    <col min="1797" max="1797" width="17.42578125" customWidth="1"/>
    <col min="1798" max="1801" width="25.140625" customWidth="1"/>
    <col min="1802" max="1803" width="12.28515625" customWidth="1"/>
    <col min="2053" max="2053" width="17.42578125" customWidth="1"/>
    <col min="2054" max="2057" width="25.140625" customWidth="1"/>
    <col min="2058" max="2059" width="12.28515625" customWidth="1"/>
    <col min="2309" max="2309" width="17.42578125" customWidth="1"/>
    <col min="2310" max="2313" width="25.140625" customWidth="1"/>
    <col min="2314" max="2315" width="12.28515625" customWidth="1"/>
    <col min="2565" max="2565" width="17.42578125" customWidth="1"/>
    <col min="2566" max="2569" width="25.140625" customWidth="1"/>
    <col min="2570" max="2571" width="12.28515625" customWidth="1"/>
    <col min="2821" max="2821" width="17.42578125" customWidth="1"/>
    <col min="2822" max="2825" width="25.140625" customWidth="1"/>
    <col min="2826" max="2827" width="12.28515625" customWidth="1"/>
    <col min="3077" max="3077" width="17.42578125" customWidth="1"/>
    <col min="3078" max="3081" width="25.140625" customWidth="1"/>
    <col min="3082" max="3083" width="12.28515625" customWidth="1"/>
    <col min="3333" max="3333" width="17.42578125" customWidth="1"/>
    <col min="3334" max="3337" width="25.140625" customWidth="1"/>
    <col min="3338" max="3339" width="12.28515625" customWidth="1"/>
    <col min="3589" max="3589" width="17.42578125" customWidth="1"/>
    <col min="3590" max="3593" width="25.140625" customWidth="1"/>
    <col min="3594" max="3595" width="12.28515625" customWidth="1"/>
    <col min="3845" max="3845" width="17.42578125" customWidth="1"/>
    <col min="3846" max="3849" width="25.140625" customWidth="1"/>
    <col min="3850" max="3851" width="12.28515625" customWidth="1"/>
    <col min="4101" max="4101" width="17.42578125" customWidth="1"/>
    <col min="4102" max="4105" width="25.140625" customWidth="1"/>
    <col min="4106" max="4107" width="12.28515625" customWidth="1"/>
    <col min="4357" max="4357" width="17.42578125" customWidth="1"/>
    <col min="4358" max="4361" width="25.140625" customWidth="1"/>
    <col min="4362" max="4363" width="12.28515625" customWidth="1"/>
    <col min="4613" max="4613" width="17.42578125" customWidth="1"/>
    <col min="4614" max="4617" width="25.140625" customWidth="1"/>
    <col min="4618" max="4619" width="12.28515625" customWidth="1"/>
    <col min="4869" max="4869" width="17.42578125" customWidth="1"/>
    <col min="4870" max="4873" width="25.140625" customWidth="1"/>
    <col min="4874" max="4875" width="12.28515625" customWidth="1"/>
    <col min="5125" max="5125" width="17.42578125" customWidth="1"/>
    <col min="5126" max="5129" width="25.140625" customWidth="1"/>
    <col min="5130" max="5131" width="12.28515625" customWidth="1"/>
    <col min="5381" max="5381" width="17.42578125" customWidth="1"/>
    <col min="5382" max="5385" width="25.140625" customWidth="1"/>
    <col min="5386" max="5387" width="12.28515625" customWidth="1"/>
    <col min="5637" max="5637" width="17.42578125" customWidth="1"/>
    <col min="5638" max="5641" width="25.140625" customWidth="1"/>
    <col min="5642" max="5643" width="12.28515625" customWidth="1"/>
    <col min="5893" max="5893" width="17.42578125" customWidth="1"/>
    <col min="5894" max="5897" width="25.140625" customWidth="1"/>
    <col min="5898" max="5899" width="12.28515625" customWidth="1"/>
    <col min="6149" max="6149" width="17.42578125" customWidth="1"/>
    <col min="6150" max="6153" width="25.140625" customWidth="1"/>
    <col min="6154" max="6155" width="12.28515625" customWidth="1"/>
    <col min="6405" max="6405" width="17.42578125" customWidth="1"/>
    <col min="6406" max="6409" width="25.140625" customWidth="1"/>
    <col min="6410" max="6411" width="12.28515625" customWidth="1"/>
    <col min="6661" max="6661" width="17.42578125" customWidth="1"/>
    <col min="6662" max="6665" width="25.140625" customWidth="1"/>
    <col min="6666" max="6667" width="12.28515625" customWidth="1"/>
    <col min="6917" max="6917" width="17.42578125" customWidth="1"/>
    <col min="6918" max="6921" width="25.140625" customWidth="1"/>
    <col min="6922" max="6923" width="12.28515625" customWidth="1"/>
    <col min="7173" max="7173" width="17.42578125" customWidth="1"/>
    <col min="7174" max="7177" width="25.140625" customWidth="1"/>
    <col min="7178" max="7179" width="12.28515625" customWidth="1"/>
    <col min="7429" max="7429" width="17.42578125" customWidth="1"/>
    <col min="7430" max="7433" width="25.140625" customWidth="1"/>
    <col min="7434" max="7435" width="12.28515625" customWidth="1"/>
    <col min="7685" max="7685" width="17.42578125" customWidth="1"/>
    <col min="7686" max="7689" width="25.140625" customWidth="1"/>
    <col min="7690" max="7691" width="12.28515625" customWidth="1"/>
    <col min="7941" max="7941" width="17.42578125" customWidth="1"/>
    <col min="7942" max="7945" width="25.140625" customWidth="1"/>
    <col min="7946" max="7947" width="12.28515625" customWidth="1"/>
    <col min="8197" max="8197" width="17.42578125" customWidth="1"/>
    <col min="8198" max="8201" width="25.140625" customWidth="1"/>
    <col min="8202" max="8203" width="12.28515625" customWidth="1"/>
    <col min="8453" max="8453" width="17.42578125" customWidth="1"/>
    <col min="8454" max="8457" width="25.140625" customWidth="1"/>
    <col min="8458" max="8459" width="12.28515625" customWidth="1"/>
    <col min="8709" max="8709" width="17.42578125" customWidth="1"/>
    <col min="8710" max="8713" width="25.140625" customWidth="1"/>
    <col min="8714" max="8715" width="12.28515625" customWidth="1"/>
    <col min="8965" max="8965" width="17.42578125" customWidth="1"/>
    <col min="8966" max="8969" width="25.140625" customWidth="1"/>
    <col min="8970" max="8971" width="12.28515625" customWidth="1"/>
    <col min="9221" max="9221" width="17.42578125" customWidth="1"/>
    <col min="9222" max="9225" width="25.140625" customWidth="1"/>
    <col min="9226" max="9227" width="12.28515625" customWidth="1"/>
    <col min="9477" max="9477" width="17.42578125" customWidth="1"/>
    <col min="9478" max="9481" width="25.140625" customWidth="1"/>
    <col min="9482" max="9483" width="12.28515625" customWidth="1"/>
    <col min="9733" max="9733" width="17.42578125" customWidth="1"/>
    <col min="9734" max="9737" width="25.140625" customWidth="1"/>
    <col min="9738" max="9739" width="12.28515625" customWidth="1"/>
    <col min="9989" max="9989" width="17.42578125" customWidth="1"/>
    <col min="9990" max="9993" width="25.140625" customWidth="1"/>
    <col min="9994" max="9995" width="12.28515625" customWidth="1"/>
    <col min="10245" max="10245" width="17.42578125" customWidth="1"/>
    <col min="10246" max="10249" width="25.140625" customWidth="1"/>
    <col min="10250" max="10251" width="12.28515625" customWidth="1"/>
    <col min="10501" max="10501" width="17.42578125" customWidth="1"/>
    <col min="10502" max="10505" width="25.140625" customWidth="1"/>
    <col min="10506" max="10507" width="12.28515625" customWidth="1"/>
    <col min="10757" max="10757" width="17.42578125" customWidth="1"/>
    <col min="10758" max="10761" width="25.140625" customWidth="1"/>
    <col min="10762" max="10763" width="12.28515625" customWidth="1"/>
    <col min="11013" max="11013" width="17.42578125" customWidth="1"/>
    <col min="11014" max="11017" width="25.140625" customWidth="1"/>
    <col min="11018" max="11019" width="12.28515625" customWidth="1"/>
    <col min="11269" max="11269" width="17.42578125" customWidth="1"/>
    <col min="11270" max="11273" width="25.140625" customWidth="1"/>
    <col min="11274" max="11275" width="12.28515625" customWidth="1"/>
    <col min="11525" max="11525" width="17.42578125" customWidth="1"/>
    <col min="11526" max="11529" width="25.140625" customWidth="1"/>
    <col min="11530" max="11531" width="12.28515625" customWidth="1"/>
    <col min="11781" max="11781" width="17.42578125" customWidth="1"/>
    <col min="11782" max="11785" width="25.140625" customWidth="1"/>
    <col min="11786" max="11787" width="12.28515625" customWidth="1"/>
    <col min="12037" max="12037" width="17.42578125" customWidth="1"/>
    <col min="12038" max="12041" width="25.140625" customWidth="1"/>
    <col min="12042" max="12043" width="12.28515625" customWidth="1"/>
    <col min="12293" max="12293" width="17.42578125" customWidth="1"/>
    <col min="12294" max="12297" width="25.140625" customWidth="1"/>
    <col min="12298" max="12299" width="12.28515625" customWidth="1"/>
    <col min="12549" max="12549" width="17.42578125" customWidth="1"/>
    <col min="12550" max="12553" width="25.140625" customWidth="1"/>
    <col min="12554" max="12555" width="12.28515625" customWidth="1"/>
    <col min="12805" max="12805" width="17.42578125" customWidth="1"/>
    <col min="12806" max="12809" width="25.140625" customWidth="1"/>
    <col min="12810" max="12811" width="12.28515625" customWidth="1"/>
    <col min="13061" max="13061" width="17.42578125" customWidth="1"/>
    <col min="13062" max="13065" width="25.140625" customWidth="1"/>
    <col min="13066" max="13067" width="12.28515625" customWidth="1"/>
    <col min="13317" max="13317" width="17.42578125" customWidth="1"/>
    <col min="13318" max="13321" width="25.140625" customWidth="1"/>
    <col min="13322" max="13323" width="12.28515625" customWidth="1"/>
    <col min="13573" max="13573" width="17.42578125" customWidth="1"/>
    <col min="13574" max="13577" width="25.140625" customWidth="1"/>
    <col min="13578" max="13579" width="12.28515625" customWidth="1"/>
    <col min="13829" max="13829" width="17.42578125" customWidth="1"/>
    <col min="13830" max="13833" width="25.140625" customWidth="1"/>
    <col min="13834" max="13835" width="12.28515625" customWidth="1"/>
    <col min="14085" max="14085" width="17.42578125" customWidth="1"/>
    <col min="14086" max="14089" width="25.140625" customWidth="1"/>
    <col min="14090" max="14091" width="12.28515625" customWidth="1"/>
    <col min="14341" max="14341" width="17.42578125" customWidth="1"/>
    <col min="14342" max="14345" width="25.140625" customWidth="1"/>
    <col min="14346" max="14347" width="12.28515625" customWidth="1"/>
    <col min="14597" max="14597" width="17.42578125" customWidth="1"/>
    <col min="14598" max="14601" width="25.140625" customWidth="1"/>
    <col min="14602" max="14603" width="12.28515625" customWidth="1"/>
    <col min="14853" max="14853" width="17.42578125" customWidth="1"/>
    <col min="14854" max="14857" width="25.140625" customWidth="1"/>
    <col min="14858" max="14859" width="12.28515625" customWidth="1"/>
    <col min="15109" max="15109" width="17.42578125" customWidth="1"/>
    <col min="15110" max="15113" width="25.140625" customWidth="1"/>
    <col min="15114" max="15115" width="12.28515625" customWidth="1"/>
    <col min="15365" max="15365" width="17.42578125" customWidth="1"/>
    <col min="15366" max="15369" width="25.140625" customWidth="1"/>
    <col min="15370" max="15371" width="12.28515625" customWidth="1"/>
    <col min="15621" max="15621" width="17.42578125" customWidth="1"/>
    <col min="15622" max="15625" width="25.140625" customWidth="1"/>
    <col min="15626" max="15627" width="12.28515625" customWidth="1"/>
    <col min="15877" max="15877" width="17.42578125" customWidth="1"/>
    <col min="15878" max="15881" width="25.140625" customWidth="1"/>
    <col min="15882" max="15883" width="12.28515625" customWidth="1"/>
    <col min="16133" max="16133" width="17.42578125" customWidth="1"/>
    <col min="16134" max="16137" width="25.140625" customWidth="1"/>
    <col min="16138" max="16139" width="12.28515625" customWidth="1"/>
  </cols>
  <sheetData>
    <row r="1" spans="1:11" ht="15.75" x14ac:dyDescent="0.25">
      <c r="A1" s="175" t="s">
        <v>582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18" x14ac:dyDescent="0.25">
      <c r="A2" s="1"/>
      <c r="B2" s="1"/>
      <c r="C2" s="1"/>
      <c r="D2" s="1"/>
      <c r="E2" s="1"/>
      <c r="F2" s="2"/>
      <c r="G2" s="3"/>
      <c r="H2" s="3"/>
      <c r="I2" s="2"/>
      <c r="J2" s="2"/>
      <c r="K2" s="2"/>
    </row>
    <row r="3" spans="1:11" ht="15.75" x14ac:dyDescent="0.25">
      <c r="A3" s="175" t="s">
        <v>0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1" ht="18" x14ac:dyDescent="0.25">
      <c r="A4" s="1"/>
      <c r="B4" s="1"/>
      <c r="C4" s="1"/>
      <c r="D4" s="1"/>
      <c r="E4" s="1"/>
      <c r="F4" s="2"/>
      <c r="G4" s="3"/>
      <c r="H4" s="3"/>
      <c r="I4" s="2"/>
      <c r="J4" s="2"/>
      <c r="K4" s="2"/>
    </row>
    <row r="5" spans="1:11" ht="15.75" x14ac:dyDescent="0.25">
      <c r="A5" s="175" t="s">
        <v>1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</row>
    <row r="6" spans="1:11" ht="15.75" x14ac:dyDescent="0.25">
      <c r="A6" s="4"/>
      <c r="B6" s="4"/>
      <c r="C6" s="4"/>
      <c r="D6" s="4"/>
      <c r="E6" s="4"/>
      <c r="F6" s="5"/>
      <c r="G6" s="6"/>
      <c r="H6" s="6"/>
      <c r="I6" s="5"/>
      <c r="J6" s="5"/>
      <c r="K6" s="5"/>
    </row>
    <row r="7" spans="1:11" ht="18" x14ac:dyDescent="0.25">
      <c r="A7" s="176" t="s">
        <v>2</v>
      </c>
      <c r="B7" s="176"/>
      <c r="C7" s="176"/>
      <c r="D7" s="176"/>
      <c r="E7" s="176"/>
      <c r="F7" s="7"/>
      <c r="G7" s="8"/>
      <c r="H7" s="8"/>
      <c r="I7" s="9"/>
      <c r="J7" s="10"/>
      <c r="K7" s="10"/>
    </row>
    <row r="8" spans="1:11" ht="38.25" x14ac:dyDescent="0.25">
      <c r="A8" s="177" t="s">
        <v>3</v>
      </c>
      <c r="B8" s="177"/>
      <c r="C8" s="177"/>
      <c r="D8" s="177"/>
      <c r="E8" s="177"/>
      <c r="F8" s="11" t="s">
        <v>567</v>
      </c>
      <c r="G8" s="12" t="s">
        <v>568</v>
      </c>
      <c r="H8" s="12" t="s">
        <v>569</v>
      </c>
      <c r="I8" s="11" t="s">
        <v>570</v>
      </c>
      <c r="J8" s="11" t="s">
        <v>4</v>
      </c>
      <c r="K8" s="11" t="s">
        <v>5</v>
      </c>
    </row>
    <row r="9" spans="1:11" x14ac:dyDescent="0.25">
      <c r="A9" s="173">
        <v>1</v>
      </c>
      <c r="B9" s="173"/>
      <c r="C9" s="173"/>
      <c r="D9" s="173"/>
      <c r="E9" s="174"/>
      <c r="F9" s="13">
        <v>2</v>
      </c>
      <c r="G9" s="13">
        <v>3</v>
      </c>
      <c r="H9" s="13">
        <v>4</v>
      </c>
      <c r="I9" s="13">
        <v>5</v>
      </c>
      <c r="J9" s="14" t="s">
        <v>6</v>
      </c>
      <c r="K9" s="14" t="s">
        <v>1964</v>
      </c>
    </row>
    <row r="10" spans="1:11" x14ac:dyDescent="0.25">
      <c r="A10" s="181" t="s">
        <v>7</v>
      </c>
      <c r="B10" s="182"/>
      <c r="C10" s="182"/>
      <c r="D10" s="182"/>
      <c r="E10" s="183"/>
      <c r="F10" s="15">
        <f>+'A.1 PRIHODI EK'!C11</f>
        <v>7964083</v>
      </c>
      <c r="G10" s="16">
        <f>+'A.1 PRIHODI EK'!D11</f>
        <v>19288491</v>
      </c>
      <c r="H10" s="16">
        <f>+'A.1 PRIHODI EK'!E10</f>
        <v>0</v>
      </c>
      <c r="I10" s="15">
        <f>+'A.1 PRIHODI EK'!F11</f>
        <v>8997057.1699999999</v>
      </c>
      <c r="J10" s="17">
        <f t="shared" ref="J10:J16" si="0">+I10/F10*100</f>
        <v>112.97040939929931</v>
      </c>
      <c r="K10" s="17">
        <f>+I10/G10*100</f>
        <v>46.644691749084984</v>
      </c>
    </row>
    <row r="11" spans="1:11" x14ac:dyDescent="0.25">
      <c r="A11" s="184" t="s">
        <v>8</v>
      </c>
      <c r="B11" s="183"/>
      <c r="C11" s="183"/>
      <c r="D11" s="183"/>
      <c r="E11" s="183"/>
      <c r="F11" s="15">
        <f>+'A.1 PRIHODI EK'!C71</f>
        <v>694</v>
      </c>
      <c r="G11" s="16">
        <f>+'A.1 PRIHODI EK'!D71</f>
        <v>1400</v>
      </c>
      <c r="H11" s="16">
        <f>+'A.1 PRIHODI EK'!E71</f>
        <v>0</v>
      </c>
      <c r="I11" s="15">
        <f>+'A.1 PRIHODI EK'!F71</f>
        <v>98</v>
      </c>
      <c r="J11" s="17">
        <f t="shared" si="0"/>
        <v>14.121037463976945</v>
      </c>
      <c r="K11" s="17">
        <f t="shared" ref="K11:K16" si="1">+I11/G11*100</f>
        <v>7.0000000000000009</v>
      </c>
    </row>
    <row r="12" spans="1:11" x14ac:dyDescent="0.25">
      <c r="A12" s="185" t="s">
        <v>9</v>
      </c>
      <c r="B12" s="186"/>
      <c r="C12" s="186"/>
      <c r="D12" s="186"/>
      <c r="E12" s="187"/>
      <c r="F12" s="18">
        <f>F10+F11</f>
        <v>7964777</v>
      </c>
      <c r="G12" s="19">
        <f>G10+G11</f>
        <v>19289891</v>
      </c>
      <c r="H12" s="19">
        <f>H10+H11</f>
        <v>0</v>
      </c>
      <c r="I12" s="18">
        <f>I10+I11</f>
        <v>8997155.1699999999</v>
      </c>
      <c r="J12" s="18">
        <f t="shared" si="0"/>
        <v>112.96179629385732</v>
      </c>
      <c r="K12" s="18">
        <f t="shared" si="1"/>
        <v>46.641814461263678</v>
      </c>
    </row>
    <row r="13" spans="1:11" x14ac:dyDescent="0.25">
      <c r="A13" s="188" t="s">
        <v>10</v>
      </c>
      <c r="B13" s="182"/>
      <c r="C13" s="182"/>
      <c r="D13" s="182"/>
      <c r="E13" s="182"/>
      <c r="F13" s="15">
        <f>+'A.1 RASHODI EK'!C10</f>
        <v>8726078</v>
      </c>
      <c r="G13" s="16">
        <f>+'A.1 RASHODI EK'!D10</f>
        <v>16874715</v>
      </c>
      <c r="H13" s="16">
        <f>+'A.1 RASHODI EK'!E10</f>
        <v>0</v>
      </c>
      <c r="I13" s="15">
        <f>+'A.1 RASHODI EK'!F10</f>
        <v>10043514.5</v>
      </c>
      <c r="J13" s="17">
        <f t="shared" si="0"/>
        <v>115.09769337381582</v>
      </c>
      <c r="K13" s="17">
        <f t="shared" si="1"/>
        <v>59.518128158016303</v>
      </c>
    </row>
    <row r="14" spans="1:11" x14ac:dyDescent="0.25">
      <c r="A14" s="184" t="s">
        <v>11</v>
      </c>
      <c r="B14" s="183"/>
      <c r="C14" s="183"/>
      <c r="D14" s="183"/>
      <c r="E14" s="183"/>
      <c r="F14" s="15">
        <f>+'A.1 RASHODI EK'!C113</f>
        <v>127145</v>
      </c>
      <c r="G14" s="16">
        <f>+'A.1 RASHODI EK'!D113</f>
        <v>967205</v>
      </c>
      <c r="H14" s="16">
        <f>+'A.1 RASHODI EK'!E113</f>
        <v>0</v>
      </c>
      <c r="I14" s="15">
        <f>+'A.1 RASHODI EK'!F113</f>
        <v>223279.42000000004</v>
      </c>
      <c r="J14" s="17">
        <f t="shared" si="0"/>
        <v>175.61006724605767</v>
      </c>
      <c r="K14" s="17">
        <f t="shared" si="1"/>
        <v>23.085015069194228</v>
      </c>
    </row>
    <row r="15" spans="1:11" x14ac:dyDescent="0.25">
      <c r="A15" s="20" t="s">
        <v>12</v>
      </c>
      <c r="B15" s="21"/>
      <c r="C15" s="21"/>
      <c r="D15" s="21"/>
      <c r="E15" s="21"/>
      <c r="F15" s="18">
        <f>F13+F14</f>
        <v>8853223</v>
      </c>
      <c r="G15" s="19">
        <f>G13+G14</f>
        <v>17841920</v>
      </c>
      <c r="H15" s="19">
        <f>H13+H14</f>
        <v>0</v>
      </c>
      <c r="I15" s="18">
        <f>I13+I14</f>
        <v>10266793.92</v>
      </c>
      <c r="J15" s="18">
        <f t="shared" si="0"/>
        <v>115.96673798909165</v>
      </c>
      <c r="K15" s="18">
        <f t="shared" si="1"/>
        <v>57.543100294138746</v>
      </c>
    </row>
    <row r="16" spans="1:11" x14ac:dyDescent="0.25">
      <c r="A16" s="189" t="s">
        <v>13</v>
      </c>
      <c r="B16" s="186"/>
      <c r="C16" s="186"/>
      <c r="D16" s="186"/>
      <c r="E16" s="186"/>
      <c r="F16" s="22">
        <f>F12-F15</f>
        <v>-888446</v>
      </c>
      <c r="G16" s="23">
        <f>G12-G15</f>
        <v>1447971</v>
      </c>
      <c r="H16" s="23">
        <f>H12-H15</f>
        <v>0</v>
      </c>
      <c r="I16" s="22">
        <f>I12-I15</f>
        <v>-1269638.75</v>
      </c>
      <c r="J16" s="18">
        <f t="shared" si="0"/>
        <v>142.90556207130203</v>
      </c>
      <c r="K16" s="18">
        <f t="shared" si="1"/>
        <v>-87.683990218036129</v>
      </c>
    </row>
    <row r="17" spans="1:11" ht="18" x14ac:dyDescent="0.25">
      <c r="A17" s="1"/>
      <c r="B17" s="24"/>
      <c r="C17" s="24"/>
      <c r="D17" s="24"/>
      <c r="E17" s="24"/>
      <c r="F17" s="25"/>
      <c r="G17" s="26"/>
      <c r="H17" s="26"/>
      <c r="I17" s="25"/>
      <c r="J17" s="27"/>
      <c r="K17" s="27"/>
    </row>
    <row r="18" spans="1:11" ht="18" x14ac:dyDescent="0.25">
      <c r="A18" s="176" t="s">
        <v>14</v>
      </c>
      <c r="B18" s="176"/>
      <c r="C18" s="176"/>
      <c r="D18" s="176"/>
      <c r="E18" s="176"/>
      <c r="F18" s="25"/>
      <c r="G18" s="26"/>
      <c r="H18" s="26"/>
      <c r="I18" s="25"/>
      <c r="J18" s="27"/>
      <c r="K18" s="27"/>
    </row>
    <row r="19" spans="1:11" ht="38.25" x14ac:dyDescent="0.25">
      <c r="A19" s="177" t="s">
        <v>3</v>
      </c>
      <c r="B19" s="177"/>
      <c r="C19" s="177"/>
      <c r="D19" s="177"/>
      <c r="E19" s="177"/>
      <c r="F19" s="11" t="s">
        <v>567</v>
      </c>
      <c r="G19" s="12" t="s">
        <v>568</v>
      </c>
      <c r="H19" s="12" t="s">
        <v>569</v>
      </c>
      <c r="I19" s="11" t="s">
        <v>570</v>
      </c>
      <c r="J19" s="28" t="s">
        <v>4</v>
      </c>
      <c r="K19" s="28" t="s">
        <v>5</v>
      </c>
    </row>
    <row r="20" spans="1:11" x14ac:dyDescent="0.25">
      <c r="A20" s="190">
        <v>1</v>
      </c>
      <c r="B20" s="191"/>
      <c r="C20" s="191"/>
      <c r="D20" s="191"/>
      <c r="E20" s="191"/>
      <c r="F20" s="13">
        <v>2</v>
      </c>
      <c r="G20" s="13">
        <v>3</v>
      </c>
      <c r="H20" s="13">
        <v>4</v>
      </c>
      <c r="I20" s="13">
        <v>5</v>
      </c>
      <c r="J20" s="14" t="s">
        <v>6</v>
      </c>
      <c r="K20" s="14" t="s">
        <v>1964</v>
      </c>
    </row>
    <row r="21" spans="1:11" x14ac:dyDescent="0.25">
      <c r="A21" s="181" t="s">
        <v>15</v>
      </c>
      <c r="B21" s="192"/>
      <c r="C21" s="192"/>
      <c r="D21" s="192"/>
      <c r="E21" s="192"/>
      <c r="F21" s="15">
        <f>+'B.1 RAČUN FINANC EK'!C10</f>
        <v>0</v>
      </c>
      <c r="G21" s="16">
        <f>+'B.1 RAČUN FINANC EK'!D10</f>
        <v>0</v>
      </c>
      <c r="H21" s="16">
        <f>+'B.1 RAČUN FINANC EK'!E10</f>
        <v>0</v>
      </c>
      <c r="I21" s="15">
        <f>+'B.1 RAČUN FINANC EK'!F10</f>
        <v>0</v>
      </c>
      <c r="J21" s="17" t="e">
        <f t="shared" ref="J21:J27" si="2">+I21/F21*100</f>
        <v>#DIV/0!</v>
      </c>
      <c r="K21" s="17" t="e">
        <f>+I21/G21*100</f>
        <v>#DIV/0!</v>
      </c>
    </row>
    <row r="22" spans="1:11" ht="27" customHeight="1" x14ac:dyDescent="0.25">
      <c r="A22" s="181" t="s">
        <v>16</v>
      </c>
      <c r="B22" s="193"/>
      <c r="C22" s="193"/>
      <c r="D22" s="193"/>
      <c r="E22" s="193"/>
      <c r="F22" s="15">
        <f>+'B.1 RAČUN FINANC EK'!C17</f>
        <v>0</v>
      </c>
      <c r="G22" s="16">
        <f>+'B.1 RAČUN FINANC EK'!D17</f>
        <v>0</v>
      </c>
      <c r="H22" s="16">
        <f>+'B.1 RAČUN FINANC EK'!E17</f>
        <v>0</v>
      </c>
      <c r="I22" s="15">
        <f>+'B.1 RAČUN FINANC EK'!F17</f>
        <v>0</v>
      </c>
      <c r="J22" s="17" t="e">
        <f t="shared" si="2"/>
        <v>#DIV/0!</v>
      </c>
      <c r="K22" s="17" t="e">
        <f t="shared" ref="K22:K27" si="3">+I22/G22*100</f>
        <v>#DIV/0!</v>
      </c>
    </row>
    <row r="23" spans="1:11" x14ac:dyDescent="0.25">
      <c r="A23" s="178" t="s">
        <v>17</v>
      </c>
      <c r="B23" s="179"/>
      <c r="C23" s="179"/>
      <c r="D23" s="179"/>
      <c r="E23" s="180"/>
      <c r="F23" s="18">
        <f>F21-F22</f>
        <v>0</v>
      </c>
      <c r="G23" s="19">
        <f>G21-G22</f>
        <v>0</v>
      </c>
      <c r="H23" s="19">
        <f>H21-H22</f>
        <v>0</v>
      </c>
      <c r="I23" s="18">
        <f>I21-I22</f>
        <v>0</v>
      </c>
      <c r="J23" s="18" t="e">
        <f t="shared" si="2"/>
        <v>#DIV/0!</v>
      </c>
      <c r="K23" s="18" t="e">
        <f t="shared" si="3"/>
        <v>#DIV/0!</v>
      </c>
    </row>
    <row r="24" spans="1:11" x14ac:dyDescent="0.25">
      <c r="A24" s="181" t="s">
        <v>18</v>
      </c>
      <c r="B24" s="193"/>
      <c r="C24" s="193"/>
      <c r="D24" s="193"/>
      <c r="E24" s="193"/>
      <c r="F24" s="112">
        <v>1773654</v>
      </c>
      <c r="G24" s="113">
        <v>2000000</v>
      </c>
      <c r="H24" s="113"/>
      <c r="I24" s="15">
        <v>2156775</v>
      </c>
      <c r="J24" s="17">
        <f t="shared" si="2"/>
        <v>121.60066168486074</v>
      </c>
      <c r="K24" s="17">
        <f t="shared" si="3"/>
        <v>107.83875</v>
      </c>
    </row>
    <row r="25" spans="1:11" x14ac:dyDescent="0.25">
      <c r="A25" s="181" t="s">
        <v>19</v>
      </c>
      <c r="B25" s="193"/>
      <c r="C25" s="193"/>
      <c r="D25" s="193"/>
      <c r="E25" s="193"/>
      <c r="F25" s="112">
        <v>-885208</v>
      </c>
      <c r="G25" s="113">
        <v>-3447971</v>
      </c>
      <c r="H25" s="113"/>
      <c r="I25" s="113">
        <v>-887136.25</v>
      </c>
      <c r="J25" s="17">
        <f t="shared" si="2"/>
        <v>100.21783015969127</v>
      </c>
      <c r="K25" s="17">
        <f t="shared" si="3"/>
        <v>25.729225970868086</v>
      </c>
    </row>
    <row r="26" spans="1:11" x14ac:dyDescent="0.25">
      <c r="A26" s="178" t="s">
        <v>20</v>
      </c>
      <c r="B26" s="179"/>
      <c r="C26" s="179"/>
      <c r="D26" s="179"/>
      <c r="E26" s="180"/>
      <c r="F26" s="18">
        <f>+F23+F24+F25</f>
        <v>888446</v>
      </c>
      <c r="G26" s="23">
        <f>+G23+G24+G25</f>
        <v>-1447971</v>
      </c>
      <c r="H26" s="23">
        <f>+H23+H24+H25</f>
        <v>0</v>
      </c>
      <c r="I26" s="18">
        <f>+I23+I24+I25</f>
        <v>1269638.75</v>
      </c>
      <c r="J26" s="18">
        <f t="shared" si="2"/>
        <v>142.90556207130203</v>
      </c>
      <c r="K26" s="18">
        <f t="shared" si="3"/>
        <v>-87.683990218036129</v>
      </c>
    </row>
    <row r="27" spans="1:11" x14ac:dyDescent="0.25">
      <c r="A27" s="196" t="s">
        <v>21</v>
      </c>
      <c r="B27" s="196"/>
      <c r="C27" s="196"/>
      <c r="D27" s="196"/>
      <c r="E27" s="196"/>
      <c r="F27" s="22">
        <f>+F16+F26</f>
        <v>0</v>
      </c>
      <c r="G27" s="23">
        <f>+G16+G26</f>
        <v>0</v>
      </c>
      <c r="H27" s="23">
        <f>+H16+H26</f>
        <v>0</v>
      </c>
      <c r="I27" s="22">
        <f>+I16+I26</f>
        <v>0</v>
      </c>
      <c r="J27" s="18" t="e">
        <f t="shared" si="2"/>
        <v>#DIV/0!</v>
      </c>
      <c r="K27" s="18" t="e">
        <f t="shared" si="3"/>
        <v>#DIV/0!</v>
      </c>
    </row>
    <row r="29" spans="1:11" ht="23.25" customHeight="1" x14ac:dyDescent="0.25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</row>
    <row r="30" spans="1:11" ht="20.25" customHeight="1" x14ac:dyDescent="0.25">
      <c r="A30" s="194" t="s">
        <v>571</v>
      </c>
      <c r="B30" s="194"/>
      <c r="C30" s="194"/>
      <c r="D30" s="194"/>
      <c r="E30" s="194"/>
      <c r="F30" s="194"/>
      <c r="G30" s="194"/>
      <c r="H30" s="194"/>
      <c r="I30" s="194"/>
      <c r="J30" s="194"/>
      <c r="K30" s="194"/>
    </row>
    <row r="31" spans="1:11" ht="38.25" customHeight="1" x14ac:dyDescent="0.25">
      <c r="A31" s="194" t="s">
        <v>572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</row>
    <row r="32" spans="1:11" x14ac:dyDescent="0.25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</row>
    <row r="33" spans="1:11" ht="31.5" customHeight="1" x14ac:dyDescent="0.25">
      <c r="A33" s="195" t="s">
        <v>573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5"/>
    </row>
  </sheetData>
  <mergeCells count="26">
    <mergeCell ref="A31:K32"/>
    <mergeCell ref="A33:K33"/>
    <mergeCell ref="A24:E24"/>
    <mergeCell ref="A25:E25"/>
    <mergeCell ref="A26:E26"/>
    <mergeCell ref="A27:E27"/>
    <mergeCell ref="A29:K29"/>
    <mergeCell ref="A30:K30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9:E9"/>
    <mergeCell ref="A1:K1"/>
    <mergeCell ref="A3:K3"/>
    <mergeCell ref="A5:K5"/>
    <mergeCell ref="A7:E7"/>
    <mergeCell ref="A8:E8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9"/>
  <sheetViews>
    <sheetView zoomScaleNormal="10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D7" sqref="D7"/>
    </sheetView>
  </sheetViews>
  <sheetFormatPr defaultRowHeight="12.75" x14ac:dyDescent="0.2"/>
  <cols>
    <col min="1" max="1" width="15.85546875" style="31" customWidth="1"/>
    <col min="2" max="2" width="57.5703125" style="34" customWidth="1"/>
    <col min="3" max="3" width="20.140625" style="35" customWidth="1"/>
    <col min="4" max="5" width="17.5703125" style="36" bestFit="1" customWidth="1"/>
    <col min="6" max="6" width="16.42578125" style="35" bestFit="1" customWidth="1"/>
    <col min="7" max="8" width="13.42578125" style="35" customWidth="1"/>
    <col min="9" max="9" width="15.42578125" style="31" bestFit="1" customWidth="1"/>
    <col min="10" max="10" width="9.42578125" style="31" bestFit="1" customWidth="1"/>
    <col min="11" max="11" width="15.42578125" style="31" bestFit="1" customWidth="1"/>
    <col min="12" max="12" width="9.42578125" style="31" bestFit="1" customWidth="1"/>
    <col min="13" max="256" width="9.140625" style="31"/>
    <col min="257" max="257" width="15.85546875" style="31" customWidth="1"/>
    <col min="258" max="258" width="57.5703125" style="31" customWidth="1"/>
    <col min="259" max="259" width="20.140625" style="31" customWidth="1"/>
    <col min="260" max="261" width="17.5703125" style="31" bestFit="1" customWidth="1"/>
    <col min="262" max="262" width="16.42578125" style="31" bestFit="1" customWidth="1"/>
    <col min="263" max="263" width="15.5703125" style="31" bestFit="1" customWidth="1"/>
    <col min="264" max="264" width="11.85546875" style="31" bestFit="1" customWidth="1"/>
    <col min="265" max="265" width="15.42578125" style="31" bestFit="1" customWidth="1"/>
    <col min="266" max="266" width="9.42578125" style="31" bestFit="1" customWidth="1"/>
    <col min="267" max="267" width="15.42578125" style="31" bestFit="1" customWidth="1"/>
    <col min="268" max="268" width="9.42578125" style="31" bestFit="1" customWidth="1"/>
    <col min="269" max="512" width="9.140625" style="31"/>
    <col min="513" max="513" width="15.85546875" style="31" customWidth="1"/>
    <col min="514" max="514" width="57.5703125" style="31" customWidth="1"/>
    <col min="515" max="515" width="20.140625" style="31" customWidth="1"/>
    <col min="516" max="517" width="17.5703125" style="31" bestFit="1" customWidth="1"/>
    <col min="518" max="518" width="16.42578125" style="31" bestFit="1" customWidth="1"/>
    <col min="519" max="519" width="15.5703125" style="31" bestFit="1" customWidth="1"/>
    <col min="520" max="520" width="11.85546875" style="31" bestFit="1" customWidth="1"/>
    <col min="521" max="521" width="15.42578125" style="31" bestFit="1" customWidth="1"/>
    <col min="522" max="522" width="9.42578125" style="31" bestFit="1" customWidth="1"/>
    <col min="523" max="523" width="15.42578125" style="31" bestFit="1" customWidth="1"/>
    <col min="524" max="524" width="9.42578125" style="31" bestFit="1" customWidth="1"/>
    <col min="525" max="768" width="9.140625" style="31"/>
    <col min="769" max="769" width="15.85546875" style="31" customWidth="1"/>
    <col min="770" max="770" width="57.5703125" style="31" customWidth="1"/>
    <col min="771" max="771" width="20.140625" style="31" customWidth="1"/>
    <col min="772" max="773" width="17.5703125" style="31" bestFit="1" customWidth="1"/>
    <col min="774" max="774" width="16.42578125" style="31" bestFit="1" customWidth="1"/>
    <col min="775" max="775" width="15.5703125" style="31" bestFit="1" customWidth="1"/>
    <col min="776" max="776" width="11.85546875" style="31" bestFit="1" customWidth="1"/>
    <col min="777" max="777" width="15.42578125" style="31" bestFit="1" customWidth="1"/>
    <col min="778" max="778" width="9.42578125" style="31" bestFit="1" customWidth="1"/>
    <col min="779" max="779" width="15.42578125" style="31" bestFit="1" customWidth="1"/>
    <col min="780" max="780" width="9.42578125" style="31" bestFit="1" customWidth="1"/>
    <col min="781" max="1024" width="9.140625" style="31"/>
    <col min="1025" max="1025" width="15.85546875" style="31" customWidth="1"/>
    <col min="1026" max="1026" width="57.5703125" style="31" customWidth="1"/>
    <col min="1027" max="1027" width="20.140625" style="31" customWidth="1"/>
    <col min="1028" max="1029" width="17.5703125" style="31" bestFit="1" customWidth="1"/>
    <col min="1030" max="1030" width="16.42578125" style="31" bestFit="1" customWidth="1"/>
    <col min="1031" max="1031" width="15.5703125" style="31" bestFit="1" customWidth="1"/>
    <col min="1032" max="1032" width="11.85546875" style="31" bestFit="1" customWidth="1"/>
    <col min="1033" max="1033" width="15.42578125" style="31" bestFit="1" customWidth="1"/>
    <col min="1034" max="1034" width="9.42578125" style="31" bestFit="1" customWidth="1"/>
    <col min="1035" max="1035" width="15.42578125" style="31" bestFit="1" customWidth="1"/>
    <col min="1036" max="1036" width="9.42578125" style="31" bestFit="1" customWidth="1"/>
    <col min="1037" max="1280" width="9.140625" style="31"/>
    <col min="1281" max="1281" width="15.85546875" style="31" customWidth="1"/>
    <col min="1282" max="1282" width="57.5703125" style="31" customWidth="1"/>
    <col min="1283" max="1283" width="20.140625" style="31" customWidth="1"/>
    <col min="1284" max="1285" width="17.5703125" style="31" bestFit="1" customWidth="1"/>
    <col min="1286" max="1286" width="16.42578125" style="31" bestFit="1" customWidth="1"/>
    <col min="1287" max="1287" width="15.5703125" style="31" bestFit="1" customWidth="1"/>
    <col min="1288" max="1288" width="11.85546875" style="31" bestFit="1" customWidth="1"/>
    <col min="1289" max="1289" width="15.42578125" style="31" bestFit="1" customWidth="1"/>
    <col min="1290" max="1290" width="9.42578125" style="31" bestFit="1" customWidth="1"/>
    <col min="1291" max="1291" width="15.42578125" style="31" bestFit="1" customWidth="1"/>
    <col min="1292" max="1292" width="9.42578125" style="31" bestFit="1" customWidth="1"/>
    <col min="1293" max="1536" width="9.140625" style="31"/>
    <col min="1537" max="1537" width="15.85546875" style="31" customWidth="1"/>
    <col min="1538" max="1538" width="57.5703125" style="31" customWidth="1"/>
    <col min="1539" max="1539" width="20.140625" style="31" customWidth="1"/>
    <col min="1540" max="1541" width="17.5703125" style="31" bestFit="1" customWidth="1"/>
    <col min="1542" max="1542" width="16.42578125" style="31" bestFit="1" customWidth="1"/>
    <col min="1543" max="1543" width="15.5703125" style="31" bestFit="1" customWidth="1"/>
    <col min="1544" max="1544" width="11.85546875" style="31" bestFit="1" customWidth="1"/>
    <col min="1545" max="1545" width="15.42578125" style="31" bestFit="1" customWidth="1"/>
    <col min="1546" max="1546" width="9.42578125" style="31" bestFit="1" customWidth="1"/>
    <col min="1547" max="1547" width="15.42578125" style="31" bestFit="1" customWidth="1"/>
    <col min="1548" max="1548" width="9.42578125" style="31" bestFit="1" customWidth="1"/>
    <col min="1549" max="1792" width="9.140625" style="31"/>
    <col min="1793" max="1793" width="15.85546875" style="31" customWidth="1"/>
    <col min="1794" max="1794" width="57.5703125" style="31" customWidth="1"/>
    <col min="1795" max="1795" width="20.140625" style="31" customWidth="1"/>
    <col min="1796" max="1797" width="17.5703125" style="31" bestFit="1" customWidth="1"/>
    <col min="1798" max="1798" width="16.42578125" style="31" bestFit="1" customWidth="1"/>
    <col min="1799" max="1799" width="15.5703125" style="31" bestFit="1" customWidth="1"/>
    <col min="1800" max="1800" width="11.85546875" style="31" bestFit="1" customWidth="1"/>
    <col min="1801" max="1801" width="15.42578125" style="31" bestFit="1" customWidth="1"/>
    <col min="1802" max="1802" width="9.42578125" style="31" bestFit="1" customWidth="1"/>
    <col min="1803" max="1803" width="15.42578125" style="31" bestFit="1" customWidth="1"/>
    <col min="1804" max="1804" width="9.42578125" style="31" bestFit="1" customWidth="1"/>
    <col min="1805" max="2048" width="9.140625" style="31"/>
    <col min="2049" max="2049" width="15.85546875" style="31" customWidth="1"/>
    <col min="2050" max="2050" width="57.5703125" style="31" customWidth="1"/>
    <col min="2051" max="2051" width="20.140625" style="31" customWidth="1"/>
    <col min="2052" max="2053" width="17.5703125" style="31" bestFit="1" customWidth="1"/>
    <col min="2054" max="2054" width="16.42578125" style="31" bestFit="1" customWidth="1"/>
    <col min="2055" max="2055" width="15.5703125" style="31" bestFit="1" customWidth="1"/>
    <col min="2056" max="2056" width="11.85546875" style="31" bestFit="1" customWidth="1"/>
    <col min="2057" max="2057" width="15.42578125" style="31" bestFit="1" customWidth="1"/>
    <col min="2058" max="2058" width="9.42578125" style="31" bestFit="1" customWidth="1"/>
    <col min="2059" max="2059" width="15.42578125" style="31" bestFit="1" customWidth="1"/>
    <col min="2060" max="2060" width="9.42578125" style="31" bestFit="1" customWidth="1"/>
    <col min="2061" max="2304" width="9.140625" style="31"/>
    <col min="2305" max="2305" width="15.85546875" style="31" customWidth="1"/>
    <col min="2306" max="2306" width="57.5703125" style="31" customWidth="1"/>
    <col min="2307" max="2307" width="20.140625" style="31" customWidth="1"/>
    <col min="2308" max="2309" width="17.5703125" style="31" bestFit="1" customWidth="1"/>
    <col min="2310" max="2310" width="16.42578125" style="31" bestFit="1" customWidth="1"/>
    <col min="2311" max="2311" width="15.5703125" style="31" bestFit="1" customWidth="1"/>
    <col min="2312" max="2312" width="11.85546875" style="31" bestFit="1" customWidth="1"/>
    <col min="2313" max="2313" width="15.42578125" style="31" bestFit="1" customWidth="1"/>
    <col min="2314" max="2314" width="9.42578125" style="31" bestFit="1" customWidth="1"/>
    <col min="2315" max="2315" width="15.42578125" style="31" bestFit="1" customWidth="1"/>
    <col min="2316" max="2316" width="9.42578125" style="31" bestFit="1" customWidth="1"/>
    <col min="2317" max="2560" width="9.140625" style="31"/>
    <col min="2561" max="2561" width="15.85546875" style="31" customWidth="1"/>
    <col min="2562" max="2562" width="57.5703125" style="31" customWidth="1"/>
    <col min="2563" max="2563" width="20.140625" style="31" customWidth="1"/>
    <col min="2564" max="2565" width="17.5703125" style="31" bestFit="1" customWidth="1"/>
    <col min="2566" max="2566" width="16.42578125" style="31" bestFit="1" customWidth="1"/>
    <col min="2567" max="2567" width="15.5703125" style="31" bestFit="1" customWidth="1"/>
    <col min="2568" max="2568" width="11.85546875" style="31" bestFit="1" customWidth="1"/>
    <col min="2569" max="2569" width="15.42578125" style="31" bestFit="1" customWidth="1"/>
    <col min="2570" max="2570" width="9.42578125" style="31" bestFit="1" customWidth="1"/>
    <col min="2571" max="2571" width="15.42578125" style="31" bestFit="1" customWidth="1"/>
    <col min="2572" max="2572" width="9.42578125" style="31" bestFit="1" customWidth="1"/>
    <col min="2573" max="2816" width="9.140625" style="31"/>
    <col min="2817" max="2817" width="15.85546875" style="31" customWidth="1"/>
    <col min="2818" max="2818" width="57.5703125" style="31" customWidth="1"/>
    <col min="2819" max="2819" width="20.140625" style="31" customWidth="1"/>
    <col min="2820" max="2821" width="17.5703125" style="31" bestFit="1" customWidth="1"/>
    <col min="2822" max="2822" width="16.42578125" style="31" bestFit="1" customWidth="1"/>
    <col min="2823" max="2823" width="15.5703125" style="31" bestFit="1" customWidth="1"/>
    <col min="2824" max="2824" width="11.85546875" style="31" bestFit="1" customWidth="1"/>
    <col min="2825" max="2825" width="15.42578125" style="31" bestFit="1" customWidth="1"/>
    <col min="2826" max="2826" width="9.42578125" style="31" bestFit="1" customWidth="1"/>
    <col min="2827" max="2827" width="15.42578125" style="31" bestFit="1" customWidth="1"/>
    <col min="2828" max="2828" width="9.42578125" style="31" bestFit="1" customWidth="1"/>
    <col min="2829" max="3072" width="9.140625" style="31"/>
    <col min="3073" max="3073" width="15.85546875" style="31" customWidth="1"/>
    <col min="3074" max="3074" width="57.5703125" style="31" customWidth="1"/>
    <col min="3075" max="3075" width="20.140625" style="31" customWidth="1"/>
    <col min="3076" max="3077" width="17.5703125" style="31" bestFit="1" customWidth="1"/>
    <col min="3078" max="3078" width="16.42578125" style="31" bestFit="1" customWidth="1"/>
    <col min="3079" max="3079" width="15.5703125" style="31" bestFit="1" customWidth="1"/>
    <col min="3080" max="3080" width="11.85546875" style="31" bestFit="1" customWidth="1"/>
    <col min="3081" max="3081" width="15.42578125" style="31" bestFit="1" customWidth="1"/>
    <col min="3082" max="3082" width="9.42578125" style="31" bestFit="1" customWidth="1"/>
    <col min="3083" max="3083" width="15.42578125" style="31" bestFit="1" customWidth="1"/>
    <col min="3084" max="3084" width="9.42578125" style="31" bestFit="1" customWidth="1"/>
    <col min="3085" max="3328" width="9.140625" style="31"/>
    <col min="3329" max="3329" width="15.85546875" style="31" customWidth="1"/>
    <col min="3330" max="3330" width="57.5703125" style="31" customWidth="1"/>
    <col min="3331" max="3331" width="20.140625" style="31" customWidth="1"/>
    <col min="3332" max="3333" width="17.5703125" style="31" bestFit="1" customWidth="1"/>
    <col min="3334" max="3334" width="16.42578125" style="31" bestFit="1" customWidth="1"/>
    <col min="3335" max="3335" width="15.5703125" style="31" bestFit="1" customWidth="1"/>
    <col min="3336" max="3336" width="11.85546875" style="31" bestFit="1" customWidth="1"/>
    <col min="3337" max="3337" width="15.42578125" style="31" bestFit="1" customWidth="1"/>
    <col min="3338" max="3338" width="9.42578125" style="31" bestFit="1" customWidth="1"/>
    <col min="3339" max="3339" width="15.42578125" style="31" bestFit="1" customWidth="1"/>
    <col min="3340" max="3340" width="9.42578125" style="31" bestFit="1" customWidth="1"/>
    <col min="3341" max="3584" width="9.140625" style="31"/>
    <col min="3585" max="3585" width="15.85546875" style="31" customWidth="1"/>
    <col min="3586" max="3586" width="57.5703125" style="31" customWidth="1"/>
    <col min="3587" max="3587" width="20.140625" style="31" customWidth="1"/>
    <col min="3588" max="3589" width="17.5703125" style="31" bestFit="1" customWidth="1"/>
    <col min="3590" max="3590" width="16.42578125" style="31" bestFit="1" customWidth="1"/>
    <col min="3591" max="3591" width="15.5703125" style="31" bestFit="1" customWidth="1"/>
    <col min="3592" max="3592" width="11.85546875" style="31" bestFit="1" customWidth="1"/>
    <col min="3593" max="3593" width="15.42578125" style="31" bestFit="1" customWidth="1"/>
    <col min="3594" max="3594" width="9.42578125" style="31" bestFit="1" customWidth="1"/>
    <col min="3595" max="3595" width="15.42578125" style="31" bestFit="1" customWidth="1"/>
    <col min="3596" max="3596" width="9.42578125" style="31" bestFit="1" customWidth="1"/>
    <col min="3597" max="3840" width="9.140625" style="31"/>
    <col min="3841" max="3841" width="15.85546875" style="31" customWidth="1"/>
    <col min="3842" max="3842" width="57.5703125" style="31" customWidth="1"/>
    <col min="3843" max="3843" width="20.140625" style="31" customWidth="1"/>
    <col min="3844" max="3845" width="17.5703125" style="31" bestFit="1" customWidth="1"/>
    <col min="3846" max="3846" width="16.42578125" style="31" bestFit="1" customWidth="1"/>
    <col min="3847" max="3847" width="15.5703125" style="31" bestFit="1" customWidth="1"/>
    <col min="3848" max="3848" width="11.85546875" style="31" bestFit="1" customWidth="1"/>
    <col min="3849" max="3849" width="15.42578125" style="31" bestFit="1" customWidth="1"/>
    <col min="3850" max="3850" width="9.42578125" style="31" bestFit="1" customWidth="1"/>
    <col min="3851" max="3851" width="15.42578125" style="31" bestFit="1" customWidth="1"/>
    <col min="3852" max="3852" width="9.42578125" style="31" bestFit="1" customWidth="1"/>
    <col min="3853" max="4096" width="9.140625" style="31"/>
    <col min="4097" max="4097" width="15.85546875" style="31" customWidth="1"/>
    <col min="4098" max="4098" width="57.5703125" style="31" customWidth="1"/>
    <col min="4099" max="4099" width="20.140625" style="31" customWidth="1"/>
    <col min="4100" max="4101" width="17.5703125" style="31" bestFit="1" customWidth="1"/>
    <col min="4102" max="4102" width="16.42578125" style="31" bestFit="1" customWidth="1"/>
    <col min="4103" max="4103" width="15.5703125" style="31" bestFit="1" customWidth="1"/>
    <col min="4104" max="4104" width="11.85546875" style="31" bestFit="1" customWidth="1"/>
    <col min="4105" max="4105" width="15.42578125" style="31" bestFit="1" customWidth="1"/>
    <col min="4106" max="4106" width="9.42578125" style="31" bestFit="1" customWidth="1"/>
    <col min="4107" max="4107" width="15.42578125" style="31" bestFit="1" customWidth="1"/>
    <col min="4108" max="4108" width="9.42578125" style="31" bestFit="1" customWidth="1"/>
    <col min="4109" max="4352" width="9.140625" style="31"/>
    <col min="4353" max="4353" width="15.85546875" style="31" customWidth="1"/>
    <col min="4354" max="4354" width="57.5703125" style="31" customWidth="1"/>
    <col min="4355" max="4355" width="20.140625" style="31" customWidth="1"/>
    <col min="4356" max="4357" width="17.5703125" style="31" bestFit="1" customWidth="1"/>
    <col min="4358" max="4358" width="16.42578125" style="31" bestFit="1" customWidth="1"/>
    <col min="4359" max="4359" width="15.5703125" style="31" bestFit="1" customWidth="1"/>
    <col min="4360" max="4360" width="11.85546875" style="31" bestFit="1" customWidth="1"/>
    <col min="4361" max="4361" width="15.42578125" style="31" bestFit="1" customWidth="1"/>
    <col min="4362" max="4362" width="9.42578125" style="31" bestFit="1" customWidth="1"/>
    <col min="4363" max="4363" width="15.42578125" style="31" bestFit="1" customWidth="1"/>
    <col min="4364" max="4364" width="9.42578125" style="31" bestFit="1" customWidth="1"/>
    <col min="4365" max="4608" width="9.140625" style="31"/>
    <col min="4609" max="4609" width="15.85546875" style="31" customWidth="1"/>
    <col min="4610" max="4610" width="57.5703125" style="31" customWidth="1"/>
    <col min="4611" max="4611" width="20.140625" style="31" customWidth="1"/>
    <col min="4612" max="4613" width="17.5703125" style="31" bestFit="1" customWidth="1"/>
    <col min="4614" max="4614" width="16.42578125" style="31" bestFit="1" customWidth="1"/>
    <col min="4615" max="4615" width="15.5703125" style="31" bestFit="1" customWidth="1"/>
    <col min="4616" max="4616" width="11.85546875" style="31" bestFit="1" customWidth="1"/>
    <col min="4617" max="4617" width="15.42578125" style="31" bestFit="1" customWidth="1"/>
    <col min="4618" max="4618" width="9.42578125" style="31" bestFit="1" customWidth="1"/>
    <col min="4619" max="4619" width="15.42578125" style="31" bestFit="1" customWidth="1"/>
    <col min="4620" max="4620" width="9.42578125" style="31" bestFit="1" customWidth="1"/>
    <col min="4621" max="4864" width="9.140625" style="31"/>
    <col min="4865" max="4865" width="15.85546875" style="31" customWidth="1"/>
    <col min="4866" max="4866" width="57.5703125" style="31" customWidth="1"/>
    <col min="4867" max="4867" width="20.140625" style="31" customWidth="1"/>
    <col min="4868" max="4869" width="17.5703125" style="31" bestFit="1" customWidth="1"/>
    <col min="4870" max="4870" width="16.42578125" style="31" bestFit="1" customWidth="1"/>
    <col min="4871" max="4871" width="15.5703125" style="31" bestFit="1" customWidth="1"/>
    <col min="4872" max="4872" width="11.85546875" style="31" bestFit="1" customWidth="1"/>
    <col min="4873" max="4873" width="15.42578125" style="31" bestFit="1" customWidth="1"/>
    <col min="4874" max="4874" width="9.42578125" style="31" bestFit="1" customWidth="1"/>
    <col min="4875" max="4875" width="15.42578125" style="31" bestFit="1" customWidth="1"/>
    <col min="4876" max="4876" width="9.42578125" style="31" bestFit="1" customWidth="1"/>
    <col min="4877" max="5120" width="9.140625" style="31"/>
    <col min="5121" max="5121" width="15.85546875" style="31" customWidth="1"/>
    <col min="5122" max="5122" width="57.5703125" style="31" customWidth="1"/>
    <col min="5123" max="5123" width="20.140625" style="31" customWidth="1"/>
    <col min="5124" max="5125" width="17.5703125" style="31" bestFit="1" customWidth="1"/>
    <col min="5126" max="5126" width="16.42578125" style="31" bestFit="1" customWidth="1"/>
    <col min="5127" max="5127" width="15.5703125" style="31" bestFit="1" customWidth="1"/>
    <col min="5128" max="5128" width="11.85546875" style="31" bestFit="1" customWidth="1"/>
    <col min="5129" max="5129" width="15.42578125" style="31" bestFit="1" customWidth="1"/>
    <col min="5130" max="5130" width="9.42578125" style="31" bestFit="1" customWidth="1"/>
    <col min="5131" max="5131" width="15.42578125" style="31" bestFit="1" customWidth="1"/>
    <col min="5132" max="5132" width="9.42578125" style="31" bestFit="1" customWidth="1"/>
    <col min="5133" max="5376" width="9.140625" style="31"/>
    <col min="5377" max="5377" width="15.85546875" style="31" customWidth="1"/>
    <col min="5378" max="5378" width="57.5703125" style="31" customWidth="1"/>
    <col min="5379" max="5379" width="20.140625" style="31" customWidth="1"/>
    <col min="5380" max="5381" width="17.5703125" style="31" bestFit="1" customWidth="1"/>
    <col min="5382" max="5382" width="16.42578125" style="31" bestFit="1" customWidth="1"/>
    <col min="5383" max="5383" width="15.5703125" style="31" bestFit="1" customWidth="1"/>
    <col min="5384" max="5384" width="11.85546875" style="31" bestFit="1" customWidth="1"/>
    <col min="5385" max="5385" width="15.42578125" style="31" bestFit="1" customWidth="1"/>
    <col min="5386" max="5386" width="9.42578125" style="31" bestFit="1" customWidth="1"/>
    <col min="5387" max="5387" width="15.42578125" style="31" bestFit="1" customWidth="1"/>
    <col min="5388" max="5388" width="9.42578125" style="31" bestFit="1" customWidth="1"/>
    <col min="5389" max="5632" width="9.140625" style="31"/>
    <col min="5633" max="5633" width="15.85546875" style="31" customWidth="1"/>
    <col min="5634" max="5634" width="57.5703125" style="31" customWidth="1"/>
    <col min="5635" max="5635" width="20.140625" style="31" customWidth="1"/>
    <col min="5636" max="5637" width="17.5703125" style="31" bestFit="1" customWidth="1"/>
    <col min="5638" max="5638" width="16.42578125" style="31" bestFit="1" customWidth="1"/>
    <col min="5639" max="5639" width="15.5703125" style="31" bestFit="1" customWidth="1"/>
    <col min="5640" max="5640" width="11.85546875" style="31" bestFit="1" customWidth="1"/>
    <col min="5641" max="5641" width="15.42578125" style="31" bestFit="1" customWidth="1"/>
    <col min="5642" max="5642" width="9.42578125" style="31" bestFit="1" customWidth="1"/>
    <col min="5643" max="5643" width="15.42578125" style="31" bestFit="1" customWidth="1"/>
    <col min="5644" max="5644" width="9.42578125" style="31" bestFit="1" customWidth="1"/>
    <col min="5645" max="5888" width="9.140625" style="31"/>
    <col min="5889" max="5889" width="15.85546875" style="31" customWidth="1"/>
    <col min="5890" max="5890" width="57.5703125" style="31" customWidth="1"/>
    <col min="5891" max="5891" width="20.140625" style="31" customWidth="1"/>
    <col min="5892" max="5893" width="17.5703125" style="31" bestFit="1" customWidth="1"/>
    <col min="5894" max="5894" width="16.42578125" style="31" bestFit="1" customWidth="1"/>
    <col min="5895" max="5895" width="15.5703125" style="31" bestFit="1" customWidth="1"/>
    <col min="5896" max="5896" width="11.85546875" style="31" bestFit="1" customWidth="1"/>
    <col min="5897" max="5897" width="15.42578125" style="31" bestFit="1" customWidth="1"/>
    <col min="5898" max="5898" width="9.42578125" style="31" bestFit="1" customWidth="1"/>
    <col min="5899" max="5899" width="15.42578125" style="31" bestFit="1" customWidth="1"/>
    <col min="5900" max="5900" width="9.42578125" style="31" bestFit="1" customWidth="1"/>
    <col min="5901" max="6144" width="9.140625" style="31"/>
    <col min="6145" max="6145" width="15.85546875" style="31" customWidth="1"/>
    <col min="6146" max="6146" width="57.5703125" style="31" customWidth="1"/>
    <col min="6147" max="6147" width="20.140625" style="31" customWidth="1"/>
    <col min="6148" max="6149" width="17.5703125" style="31" bestFit="1" customWidth="1"/>
    <col min="6150" max="6150" width="16.42578125" style="31" bestFit="1" customWidth="1"/>
    <col min="6151" max="6151" width="15.5703125" style="31" bestFit="1" customWidth="1"/>
    <col min="6152" max="6152" width="11.85546875" style="31" bestFit="1" customWidth="1"/>
    <col min="6153" max="6153" width="15.42578125" style="31" bestFit="1" customWidth="1"/>
    <col min="6154" max="6154" width="9.42578125" style="31" bestFit="1" customWidth="1"/>
    <col min="6155" max="6155" width="15.42578125" style="31" bestFit="1" customWidth="1"/>
    <col min="6156" max="6156" width="9.42578125" style="31" bestFit="1" customWidth="1"/>
    <col min="6157" max="6400" width="9.140625" style="31"/>
    <col min="6401" max="6401" width="15.85546875" style="31" customWidth="1"/>
    <col min="6402" max="6402" width="57.5703125" style="31" customWidth="1"/>
    <col min="6403" max="6403" width="20.140625" style="31" customWidth="1"/>
    <col min="6404" max="6405" width="17.5703125" style="31" bestFit="1" customWidth="1"/>
    <col min="6406" max="6406" width="16.42578125" style="31" bestFit="1" customWidth="1"/>
    <col min="6407" max="6407" width="15.5703125" style="31" bestFit="1" customWidth="1"/>
    <col min="6408" max="6408" width="11.85546875" style="31" bestFit="1" customWidth="1"/>
    <col min="6409" max="6409" width="15.42578125" style="31" bestFit="1" customWidth="1"/>
    <col min="6410" max="6410" width="9.42578125" style="31" bestFit="1" customWidth="1"/>
    <col min="6411" max="6411" width="15.42578125" style="31" bestFit="1" customWidth="1"/>
    <col min="6412" max="6412" width="9.42578125" style="31" bestFit="1" customWidth="1"/>
    <col min="6413" max="6656" width="9.140625" style="31"/>
    <col min="6657" max="6657" width="15.85546875" style="31" customWidth="1"/>
    <col min="6658" max="6658" width="57.5703125" style="31" customWidth="1"/>
    <col min="6659" max="6659" width="20.140625" style="31" customWidth="1"/>
    <col min="6660" max="6661" width="17.5703125" style="31" bestFit="1" customWidth="1"/>
    <col min="6662" max="6662" width="16.42578125" style="31" bestFit="1" customWidth="1"/>
    <col min="6663" max="6663" width="15.5703125" style="31" bestFit="1" customWidth="1"/>
    <col min="6664" max="6664" width="11.85546875" style="31" bestFit="1" customWidth="1"/>
    <col min="6665" max="6665" width="15.42578125" style="31" bestFit="1" customWidth="1"/>
    <col min="6666" max="6666" width="9.42578125" style="31" bestFit="1" customWidth="1"/>
    <col min="6667" max="6667" width="15.42578125" style="31" bestFit="1" customWidth="1"/>
    <col min="6668" max="6668" width="9.42578125" style="31" bestFit="1" customWidth="1"/>
    <col min="6669" max="6912" width="9.140625" style="31"/>
    <col min="6913" max="6913" width="15.85546875" style="31" customWidth="1"/>
    <col min="6914" max="6914" width="57.5703125" style="31" customWidth="1"/>
    <col min="6915" max="6915" width="20.140625" style="31" customWidth="1"/>
    <col min="6916" max="6917" width="17.5703125" style="31" bestFit="1" customWidth="1"/>
    <col min="6918" max="6918" width="16.42578125" style="31" bestFit="1" customWidth="1"/>
    <col min="6919" max="6919" width="15.5703125" style="31" bestFit="1" customWidth="1"/>
    <col min="6920" max="6920" width="11.85546875" style="31" bestFit="1" customWidth="1"/>
    <col min="6921" max="6921" width="15.42578125" style="31" bestFit="1" customWidth="1"/>
    <col min="6922" max="6922" width="9.42578125" style="31" bestFit="1" customWidth="1"/>
    <col min="6923" max="6923" width="15.42578125" style="31" bestFit="1" customWidth="1"/>
    <col min="6924" max="6924" width="9.42578125" style="31" bestFit="1" customWidth="1"/>
    <col min="6925" max="7168" width="9.140625" style="31"/>
    <col min="7169" max="7169" width="15.85546875" style="31" customWidth="1"/>
    <col min="7170" max="7170" width="57.5703125" style="31" customWidth="1"/>
    <col min="7171" max="7171" width="20.140625" style="31" customWidth="1"/>
    <col min="7172" max="7173" width="17.5703125" style="31" bestFit="1" customWidth="1"/>
    <col min="7174" max="7174" width="16.42578125" style="31" bestFit="1" customWidth="1"/>
    <col min="7175" max="7175" width="15.5703125" style="31" bestFit="1" customWidth="1"/>
    <col min="7176" max="7176" width="11.85546875" style="31" bestFit="1" customWidth="1"/>
    <col min="7177" max="7177" width="15.42578125" style="31" bestFit="1" customWidth="1"/>
    <col min="7178" max="7178" width="9.42578125" style="31" bestFit="1" customWidth="1"/>
    <col min="7179" max="7179" width="15.42578125" style="31" bestFit="1" customWidth="1"/>
    <col min="7180" max="7180" width="9.42578125" style="31" bestFit="1" customWidth="1"/>
    <col min="7181" max="7424" width="9.140625" style="31"/>
    <col min="7425" max="7425" width="15.85546875" style="31" customWidth="1"/>
    <col min="7426" max="7426" width="57.5703125" style="31" customWidth="1"/>
    <col min="7427" max="7427" width="20.140625" style="31" customWidth="1"/>
    <col min="7428" max="7429" width="17.5703125" style="31" bestFit="1" customWidth="1"/>
    <col min="7430" max="7430" width="16.42578125" style="31" bestFit="1" customWidth="1"/>
    <col min="7431" max="7431" width="15.5703125" style="31" bestFit="1" customWidth="1"/>
    <col min="7432" max="7432" width="11.85546875" style="31" bestFit="1" customWidth="1"/>
    <col min="7433" max="7433" width="15.42578125" style="31" bestFit="1" customWidth="1"/>
    <col min="7434" max="7434" width="9.42578125" style="31" bestFit="1" customWidth="1"/>
    <col min="7435" max="7435" width="15.42578125" style="31" bestFit="1" customWidth="1"/>
    <col min="7436" max="7436" width="9.42578125" style="31" bestFit="1" customWidth="1"/>
    <col min="7437" max="7680" width="9.140625" style="31"/>
    <col min="7681" max="7681" width="15.85546875" style="31" customWidth="1"/>
    <col min="7682" max="7682" width="57.5703125" style="31" customWidth="1"/>
    <col min="7683" max="7683" width="20.140625" style="31" customWidth="1"/>
    <col min="7684" max="7685" width="17.5703125" style="31" bestFit="1" customWidth="1"/>
    <col min="7686" max="7686" width="16.42578125" style="31" bestFit="1" customWidth="1"/>
    <col min="7687" max="7687" width="15.5703125" style="31" bestFit="1" customWidth="1"/>
    <col min="7688" max="7688" width="11.85546875" style="31" bestFit="1" customWidth="1"/>
    <col min="7689" max="7689" width="15.42578125" style="31" bestFit="1" customWidth="1"/>
    <col min="7690" max="7690" width="9.42578125" style="31" bestFit="1" customWidth="1"/>
    <col min="7691" max="7691" width="15.42578125" style="31" bestFit="1" customWidth="1"/>
    <col min="7692" max="7692" width="9.42578125" style="31" bestFit="1" customWidth="1"/>
    <col min="7693" max="7936" width="9.140625" style="31"/>
    <col min="7937" max="7937" width="15.85546875" style="31" customWidth="1"/>
    <col min="7938" max="7938" width="57.5703125" style="31" customWidth="1"/>
    <col min="7939" max="7939" width="20.140625" style="31" customWidth="1"/>
    <col min="7940" max="7941" width="17.5703125" style="31" bestFit="1" customWidth="1"/>
    <col min="7942" max="7942" width="16.42578125" style="31" bestFit="1" customWidth="1"/>
    <col min="7943" max="7943" width="15.5703125" style="31" bestFit="1" customWidth="1"/>
    <col min="7944" max="7944" width="11.85546875" style="31" bestFit="1" customWidth="1"/>
    <col min="7945" max="7945" width="15.42578125" style="31" bestFit="1" customWidth="1"/>
    <col min="7946" max="7946" width="9.42578125" style="31" bestFit="1" customWidth="1"/>
    <col min="7947" max="7947" width="15.42578125" style="31" bestFit="1" customWidth="1"/>
    <col min="7948" max="7948" width="9.42578125" style="31" bestFit="1" customWidth="1"/>
    <col min="7949" max="8192" width="9.140625" style="31"/>
    <col min="8193" max="8193" width="15.85546875" style="31" customWidth="1"/>
    <col min="8194" max="8194" width="57.5703125" style="31" customWidth="1"/>
    <col min="8195" max="8195" width="20.140625" style="31" customWidth="1"/>
    <col min="8196" max="8197" width="17.5703125" style="31" bestFit="1" customWidth="1"/>
    <col min="8198" max="8198" width="16.42578125" style="31" bestFit="1" customWidth="1"/>
    <col min="8199" max="8199" width="15.5703125" style="31" bestFit="1" customWidth="1"/>
    <col min="8200" max="8200" width="11.85546875" style="31" bestFit="1" customWidth="1"/>
    <col min="8201" max="8201" width="15.42578125" style="31" bestFit="1" customWidth="1"/>
    <col min="8202" max="8202" width="9.42578125" style="31" bestFit="1" customWidth="1"/>
    <col min="8203" max="8203" width="15.42578125" style="31" bestFit="1" customWidth="1"/>
    <col min="8204" max="8204" width="9.42578125" style="31" bestFit="1" customWidth="1"/>
    <col min="8205" max="8448" width="9.140625" style="31"/>
    <col min="8449" max="8449" width="15.85546875" style="31" customWidth="1"/>
    <col min="8450" max="8450" width="57.5703125" style="31" customWidth="1"/>
    <col min="8451" max="8451" width="20.140625" style="31" customWidth="1"/>
    <col min="8452" max="8453" width="17.5703125" style="31" bestFit="1" customWidth="1"/>
    <col min="8454" max="8454" width="16.42578125" style="31" bestFit="1" customWidth="1"/>
    <col min="8455" max="8455" width="15.5703125" style="31" bestFit="1" customWidth="1"/>
    <col min="8456" max="8456" width="11.85546875" style="31" bestFit="1" customWidth="1"/>
    <col min="8457" max="8457" width="15.42578125" style="31" bestFit="1" customWidth="1"/>
    <col min="8458" max="8458" width="9.42578125" style="31" bestFit="1" customWidth="1"/>
    <col min="8459" max="8459" width="15.42578125" style="31" bestFit="1" customWidth="1"/>
    <col min="8460" max="8460" width="9.42578125" style="31" bestFit="1" customWidth="1"/>
    <col min="8461" max="8704" width="9.140625" style="31"/>
    <col min="8705" max="8705" width="15.85546875" style="31" customWidth="1"/>
    <col min="8706" max="8706" width="57.5703125" style="31" customWidth="1"/>
    <col min="8707" max="8707" width="20.140625" style="31" customWidth="1"/>
    <col min="8708" max="8709" width="17.5703125" style="31" bestFit="1" customWidth="1"/>
    <col min="8710" max="8710" width="16.42578125" style="31" bestFit="1" customWidth="1"/>
    <col min="8711" max="8711" width="15.5703125" style="31" bestFit="1" customWidth="1"/>
    <col min="8712" max="8712" width="11.85546875" style="31" bestFit="1" customWidth="1"/>
    <col min="8713" max="8713" width="15.42578125" style="31" bestFit="1" customWidth="1"/>
    <col min="8714" max="8714" width="9.42578125" style="31" bestFit="1" customWidth="1"/>
    <col min="8715" max="8715" width="15.42578125" style="31" bestFit="1" customWidth="1"/>
    <col min="8716" max="8716" width="9.42578125" style="31" bestFit="1" customWidth="1"/>
    <col min="8717" max="8960" width="9.140625" style="31"/>
    <col min="8961" max="8961" width="15.85546875" style="31" customWidth="1"/>
    <col min="8962" max="8962" width="57.5703125" style="31" customWidth="1"/>
    <col min="8963" max="8963" width="20.140625" style="31" customWidth="1"/>
    <col min="8964" max="8965" width="17.5703125" style="31" bestFit="1" customWidth="1"/>
    <col min="8966" max="8966" width="16.42578125" style="31" bestFit="1" customWidth="1"/>
    <col min="8967" max="8967" width="15.5703125" style="31" bestFit="1" customWidth="1"/>
    <col min="8968" max="8968" width="11.85546875" style="31" bestFit="1" customWidth="1"/>
    <col min="8969" max="8969" width="15.42578125" style="31" bestFit="1" customWidth="1"/>
    <col min="8970" max="8970" width="9.42578125" style="31" bestFit="1" customWidth="1"/>
    <col min="8971" max="8971" width="15.42578125" style="31" bestFit="1" customWidth="1"/>
    <col min="8972" max="8972" width="9.42578125" style="31" bestFit="1" customWidth="1"/>
    <col min="8973" max="9216" width="9.140625" style="31"/>
    <col min="9217" max="9217" width="15.85546875" style="31" customWidth="1"/>
    <col min="9218" max="9218" width="57.5703125" style="31" customWidth="1"/>
    <col min="9219" max="9219" width="20.140625" style="31" customWidth="1"/>
    <col min="9220" max="9221" width="17.5703125" style="31" bestFit="1" customWidth="1"/>
    <col min="9222" max="9222" width="16.42578125" style="31" bestFit="1" customWidth="1"/>
    <col min="9223" max="9223" width="15.5703125" style="31" bestFit="1" customWidth="1"/>
    <col min="9224" max="9224" width="11.85546875" style="31" bestFit="1" customWidth="1"/>
    <col min="9225" max="9225" width="15.42578125" style="31" bestFit="1" customWidth="1"/>
    <col min="9226" max="9226" width="9.42578125" style="31" bestFit="1" customWidth="1"/>
    <col min="9227" max="9227" width="15.42578125" style="31" bestFit="1" customWidth="1"/>
    <col min="9228" max="9228" width="9.42578125" style="31" bestFit="1" customWidth="1"/>
    <col min="9229" max="9472" width="9.140625" style="31"/>
    <col min="9473" max="9473" width="15.85546875" style="31" customWidth="1"/>
    <col min="9474" max="9474" width="57.5703125" style="31" customWidth="1"/>
    <col min="9475" max="9475" width="20.140625" style="31" customWidth="1"/>
    <col min="9476" max="9477" width="17.5703125" style="31" bestFit="1" customWidth="1"/>
    <col min="9478" max="9478" width="16.42578125" style="31" bestFit="1" customWidth="1"/>
    <col min="9479" max="9479" width="15.5703125" style="31" bestFit="1" customWidth="1"/>
    <col min="9480" max="9480" width="11.85546875" style="31" bestFit="1" customWidth="1"/>
    <col min="9481" max="9481" width="15.42578125" style="31" bestFit="1" customWidth="1"/>
    <col min="9482" max="9482" width="9.42578125" style="31" bestFit="1" customWidth="1"/>
    <col min="9483" max="9483" width="15.42578125" style="31" bestFit="1" customWidth="1"/>
    <col min="9484" max="9484" width="9.42578125" style="31" bestFit="1" customWidth="1"/>
    <col min="9485" max="9728" width="9.140625" style="31"/>
    <col min="9729" max="9729" width="15.85546875" style="31" customWidth="1"/>
    <col min="9730" max="9730" width="57.5703125" style="31" customWidth="1"/>
    <col min="9731" max="9731" width="20.140625" style="31" customWidth="1"/>
    <col min="9732" max="9733" width="17.5703125" style="31" bestFit="1" customWidth="1"/>
    <col min="9734" max="9734" width="16.42578125" style="31" bestFit="1" customWidth="1"/>
    <col min="9735" max="9735" width="15.5703125" style="31" bestFit="1" customWidth="1"/>
    <col min="9736" max="9736" width="11.85546875" style="31" bestFit="1" customWidth="1"/>
    <col min="9737" max="9737" width="15.42578125" style="31" bestFit="1" customWidth="1"/>
    <col min="9738" max="9738" width="9.42578125" style="31" bestFit="1" customWidth="1"/>
    <col min="9739" max="9739" width="15.42578125" style="31" bestFit="1" customWidth="1"/>
    <col min="9740" max="9740" width="9.42578125" style="31" bestFit="1" customWidth="1"/>
    <col min="9741" max="9984" width="9.140625" style="31"/>
    <col min="9985" max="9985" width="15.85546875" style="31" customWidth="1"/>
    <col min="9986" max="9986" width="57.5703125" style="31" customWidth="1"/>
    <col min="9987" max="9987" width="20.140625" style="31" customWidth="1"/>
    <col min="9988" max="9989" width="17.5703125" style="31" bestFit="1" customWidth="1"/>
    <col min="9990" max="9990" width="16.42578125" style="31" bestFit="1" customWidth="1"/>
    <col min="9991" max="9991" width="15.5703125" style="31" bestFit="1" customWidth="1"/>
    <col min="9992" max="9992" width="11.85546875" style="31" bestFit="1" customWidth="1"/>
    <col min="9993" max="9993" width="15.42578125" style="31" bestFit="1" customWidth="1"/>
    <col min="9994" max="9994" width="9.42578125" style="31" bestFit="1" customWidth="1"/>
    <col min="9995" max="9995" width="15.42578125" style="31" bestFit="1" customWidth="1"/>
    <col min="9996" max="9996" width="9.42578125" style="31" bestFit="1" customWidth="1"/>
    <col min="9997" max="10240" width="9.140625" style="31"/>
    <col min="10241" max="10241" width="15.85546875" style="31" customWidth="1"/>
    <col min="10242" max="10242" width="57.5703125" style="31" customWidth="1"/>
    <col min="10243" max="10243" width="20.140625" style="31" customWidth="1"/>
    <col min="10244" max="10245" width="17.5703125" style="31" bestFit="1" customWidth="1"/>
    <col min="10246" max="10246" width="16.42578125" style="31" bestFit="1" customWidth="1"/>
    <col min="10247" max="10247" width="15.5703125" style="31" bestFit="1" customWidth="1"/>
    <col min="10248" max="10248" width="11.85546875" style="31" bestFit="1" customWidth="1"/>
    <col min="10249" max="10249" width="15.42578125" style="31" bestFit="1" customWidth="1"/>
    <col min="10250" max="10250" width="9.42578125" style="31" bestFit="1" customWidth="1"/>
    <col min="10251" max="10251" width="15.42578125" style="31" bestFit="1" customWidth="1"/>
    <col min="10252" max="10252" width="9.42578125" style="31" bestFit="1" customWidth="1"/>
    <col min="10253" max="10496" width="9.140625" style="31"/>
    <col min="10497" max="10497" width="15.85546875" style="31" customWidth="1"/>
    <col min="10498" max="10498" width="57.5703125" style="31" customWidth="1"/>
    <col min="10499" max="10499" width="20.140625" style="31" customWidth="1"/>
    <col min="10500" max="10501" width="17.5703125" style="31" bestFit="1" customWidth="1"/>
    <col min="10502" max="10502" width="16.42578125" style="31" bestFit="1" customWidth="1"/>
    <col min="10503" max="10503" width="15.5703125" style="31" bestFit="1" customWidth="1"/>
    <col min="10504" max="10504" width="11.85546875" style="31" bestFit="1" customWidth="1"/>
    <col min="10505" max="10505" width="15.42578125" style="31" bestFit="1" customWidth="1"/>
    <col min="10506" max="10506" width="9.42578125" style="31" bestFit="1" customWidth="1"/>
    <col min="10507" max="10507" width="15.42578125" style="31" bestFit="1" customWidth="1"/>
    <col min="10508" max="10508" width="9.42578125" style="31" bestFit="1" customWidth="1"/>
    <col min="10509" max="10752" width="9.140625" style="31"/>
    <col min="10753" max="10753" width="15.85546875" style="31" customWidth="1"/>
    <col min="10754" max="10754" width="57.5703125" style="31" customWidth="1"/>
    <col min="10755" max="10755" width="20.140625" style="31" customWidth="1"/>
    <col min="10756" max="10757" width="17.5703125" style="31" bestFit="1" customWidth="1"/>
    <col min="10758" max="10758" width="16.42578125" style="31" bestFit="1" customWidth="1"/>
    <col min="10759" max="10759" width="15.5703125" style="31" bestFit="1" customWidth="1"/>
    <col min="10760" max="10760" width="11.85546875" style="31" bestFit="1" customWidth="1"/>
    <col min="10761" max="10761" width="15.42578125" style="31" bestFit="1" customWidth="1"/>
    <col min="10762" max="10762" width="9.42578125" style="31" bestFit="1" customWidth="1"/>
    <col min="10763" max="10763" width="15.42578125" style="31" bestFit="1" customWidth="1"/>
    <col min="10764" max="10764" width="9.42578125" style="31" bestFit="1" customWidth="1"/>
    <col min="10765" max="11008" width="9.140625" style="31"/>
    <col min="11009" max="11009" width="15.85546875" style="31" customWidth="1"/>
    <col min="11010" max="11010" width="57.5703125" style="31" customWidth="1"/>
    <col min="11011" max="11011" width="20.140625" style="31" customWidth="1"/>
    <col min="11012" max="11013" width="17.5703125" style="31" bestFit="1" customWidth="1"/>
    <col min="11014" max="11014" width="16.42578125" style="31" bestFit="1" customWidth="1"/>
    <col min="11015" max="11015" width="15.5703125" style="31" bestFit="1" customWidth="1"/>
    <col min="11016" max="11016" width="11.85546875" style="31" bestFit="1" customWidth="1"/>
    <col min="11017" max="11017" width="15.42578125" style="31" bestFit="1" customWidth="1"/>
    <col min="11018" max="11018" width="9.42578125" style="31" bestFit="1" customWidth="1"/>
    <col min="11019" max="11019" width="15.42578125" style="31" bestFit="1" customWidth="1"/>
    <col min="11020" max="11020" width="9.42578125" style="31" bestFit="1" customWidth="1"/>
    <col min="11021" max="11264" width="9.140625" style="31"/>
    <col min="11265" max="11265" width="15.85546875" style="31" customWidth="1"/>
    <col min="11266" max="11266" width="57.5703125" style="31" customWidth="1"/>
    <col min="11267" max="11267" width="20.140625" style="31" customWidth="1"/>
    <col min="11268" max="11269" width="17.5703125" style="31" bestFit="1" customWidth="1"/>
    <col min="11270" max="11270" width="16.42578125" style="31" bestFit="1" customWidth="1"/>
    <col min="11271" max="11271" width="15.5703125" style="31" bestFit="1" customWidth="1"/>
    <col min="11272" max="11272" width="11.85546875" style="31" bestFit="1" customWidth="1"/>
    <col min="11273" max="11273" width="15.42578125" style="31" bestFit="1" customWidth="1"/>
    <col min="11274" max="11274" width="9.42578125" style="31" bestFit="1" customWidth="1"/>
    <col min="11275" max="11275" width="15.42578125" style="31" bestFit="1" customWidth="1"/>
    <col min="11276" max="11276" width="9.42578125" style="31" bestFit="1" customWidth="1"/>
    <col min="11277" max="11520" width="9.140625" style="31"/>
    <col min="11521" max="11521" width="15.85546875" style="31" customWidth="1"/>
    <col min="11522" max="11522" width="57.5703125" style="31" customWidth="1"/>
    <col min="11523" max="11523" width="20.140625" style="31" customWidth="1"/>
    <col min="11524" max="11525" width="17.5703125" style="31" bestFit="1" customWidth="1"/>
    <col min="11526" max="11526" width="16.42578125" style="31" bestFit="1" customWidth="1"/>
    <col min="11527" max="11527" width="15.5703125" style="31" bestFit="1" customWidth="1"/>
    <col min="11528" max="11528" width="11.85546875" style="31" bestFit="1" customWidth="1"/>
    <col min="11529" max="11529" width="15.42578125" style="31" bestFit="1" customWidth="1"/>
    <col min="11530" max="11530" width="9.42578125" style="31" bestFit="1" customWidth="1"/>
    <col min="11531" max="11531" width="15.42578125" style="31" bestFit="1" customWidth="1"/>
    <col min="11532" max="11532" width="9.42578125" style="31" bestFit="1" customWidth="1"/>
    <col min="11533" max="11776" width="9.140625" style="31"/>
    <col min="11777" max="11777" width="15.85546875" style="31" customWidth="1"/>
    <col min="11778" max="11778" width="57.5703125" style="31" customWidth="1"/>
    <col min="11779" max="11779" width="20.140625" style="31" customWidth="1"/>
    <col min="11780" max="11781" width="17.5703125" style="31" bestFit="1" customWidth="1"/>
    <col min="11782" max="11782" width="16.42578125" style="31" bestFit="1" customWidth="1"/>
    <col min="11783" max="11783" width="15.5703125" style="31" bestFit="1" customWidth="1"/>
    <col min="11784" max="11784" width="11.85546875" style="31" bestFit="1" customWidth="1"/>
    <col min="11785" max="11785" width="15.42578125" style="31" bestFit="1" customWidth="1"/>
    <col min="11786" max="11786" width="9.42578125" style="31" bestFit="1" customWidth="1"/>
    <col min="11787" max="11787" width="15.42578125" style="31" bestFit="1" customWidth="1"/>
    <col min="11788" max="11788" width="9.42578125" style="31" bestFit="1" customWidth="1"/>
    <col min="11789" max="12032" width="9.140625" style="31"/>
    <col min="12033" max="12033" width="15.85546875" style="31" customWidth="1"/>
    <col min="12034" max="12034" width="57.5703125" style="31" customWidth="1"/>
    <col min="12035" max="12035" width="20.140625" style="31" customWidth="1"/>
    <col min="12036" max="12037" width="17.5703125" style="31" bestFit="1" customWidth="1"/>
    <col min="12038" max="12038" width="16.42578125" style="31" bestFit="1" customWidth="1"/>
    <col min="12039" max="12039" width="15.5703125" style="31" bestFit="1" customWidth="1"/>
    <col min="12040" max="12040" width="11.85546875" style="31" bestFit="1" customWidth="1"/>
    <col min="12041" max="12041" width="15.42578125" style="31" bestFit="1" customWidth="1"/>
    <col min="12042" max="12042" width="9.42578125" style="31" bestFit="1" customWidth="1"/>
    <col min="12043" max="12043" width="15.42578125" style="31" bestFit="1" customWidth="1"/>
    <col min="12044" max="12044" width="9.42578125" style="31" bestFit="1" customWidth="1"/>
    <col min="12045" max="12288" width="9.140625" style="31"/>
    <col min="12289" max="12289" width="15.85546875" style="31" customWidth="1"/>
    <col min="12290" max="12290" width="57.5703125" style="31" customWidth="1"/>
    <col min="12291" max="12291" width="20.140625" style="31" customWidth="1"/>
    <col min="12292" max="12293" width="17.5703125" style="31" bestFit="1" customWidth="1"/>
    <col min="12294" max="12294" width="16.42578125" style="31" bestFit="1" customWidth="1"/>
    <col min="12295" max="12295" width="15.5703125" style="31" bestFit="1" customWidth="1"/>
    <col min="12296" max="12296" width="11.85546875" style="31" bestFit="1" customWidth="1"/>
    <col min="12297" max="12297" width="15.42578125" style="31" bestFit="1" customWidth="1"/>
    <col min="12298" max="12298" width="9.42578125" style="31" bestFit="1" customWidth="1"/>
    <col min="12299" max="12299" width="15.42578125" style="31" bestFit="1" customWidth="1"/>
    <col min="12300" max="12300" width="9.42578125" style="31" bestFit="1" customWidth="1"/>
    <col min="12301" max="12544" width="9.140625" style="31"/>
    <col min="12545" max="12545" width="15.85546875" style="31" customWidth="1"/>
    <col min="12546" max="12546" width="57.5703125" style="31" customWidth="1"/>
    <col min="12547" max="12547" width="20.140625" style="31" customWidth="1"/>
    <col min="12548" max="12549" width="17.5703125" style="31" bestFit="1" customWidth="1"/>
    <col min="12550" max="12550" width="16.42578125" style="31" bestFit="1" customWidth="1"/>
    <col min="12551" max="12551" width="15.5703125" style="31" bestFit="1" customWidth="1"/>
    <col min="12552" max="12552" width="11.85546875" style="31" bestFit="1" customWidth="1"/>
    <col min="12553" max="12553" width="15.42578125" style="31" bestFit="1" customWidth="1"/>
    <col min="12554" max="12554" width="9.42578125" style="31" bestFit="1" customWidth="1"/>
    <col min="12555" max="12555" width="15.42578125" style="31" bestFit="1" customWidth="1"/>
    <col min="12556" max="12556" width="9.42578125" style="31" bestFit="1" customWidth="1"/>
    <col min="12557" max="12800" width="9.140625" style="31"/>
    <col min="12801" max="12801" width="15.85546875" style="31" customWidth="1"/>
    <col min="12802" max="12802" width="57.5703125" style="31" customWidth="1"/>
    <col min="12803" max="12803" width="20.140625" style="31" customWidth="1"/>
    <col min="12804" max="12805" width="17.5703125" style="31" bestFit="1" customWidth="1"/>
    <col min="12806" max="12806" width="16.42578125" style="31" bestFit="1" customWidth="1"/>
    <col min="12807" max="12807" width="15.5703125" style="31" bestFit="1" customWidth="1"/>
    <col min="12808" max="12808" width="11.85546875" style="31" bestFit="1" customWidth="1"/>
    <col min="12809" max="12809" width="15.42578125" style="31" bestFit="1" customWidth="1"/>
    <col min="12810" max="12810" width="9.42578125" style="31" bestFit="1" customWidth="1"/>
    <col min="12811" max="12811" width="15.42578125" style="31" bestFit="1" customWidth="1"/>
    <col min="12812" max="12812" width="9.42578125" style="31" bestFit="1" customWidth="1"/>
    <col min="12813" max="13056" width="9.140625" style="31"/>
    <col min="13057" max="13057" width="15.85546875" style="31" customWidth="1"/>
    <col min="13058" max="13058" width="57.5703125" style="31" customWidth="1"/>
    <col min="13059" max="13059" width="20.140625" style="31" customWidth="1"/>
    <col min="13060" max="13061" width="17.5703125" style="31" bestFit="1" customWidth="1"/>
    <col min="13062" max="13062" width="16.42578125" style="31" bestFit="1" customWidth="1"/>
    <col min="13063" max="13063" width="15.5703125" style="31" bestFit="1" customWidth="1"/>
    <col min="13064" max="13064" width="11.85546875" style="31" bestFit="1" customWidth="1"/>
    <col min="13065" max="13065" width="15.42578125" style="31" bestFit="1" customWidth="1"/>
    <col min="13066" max="13066" width="9.42578125" style="31" bestFit="1" customWidth="1"/>
    <col min="13067" max="13067" width="15.42578125" style="31" bestFit="1" customWidth="1"/>
    <col min="13068" max="13068" width="9.42578125" style="31" bestFit="1" customWidth="1"/>
    <col min="13069" max="13312" width="9.140625" style="31"/>
    <col min="13313" max="13313" width="15.85546875" style="31" customWidth="1"/>
    <col min="13314" max="13314" width="57.5703125" style="31" customWidth="1"/>
    <col min="13315" max="13315" width="20.140625" style="31" customWidth="1"/>
    <col min="13316" max="13317" width="17.5703125" style="31" bestFit="1" customWidth="1"/>
    <col min="13318" max="13318" width="16.42578125" style="31" bestFit="1" customWidth="1"/>
    <col min="13319" max="13319" width="15.5703125" style="31" bestFit="1" customWidth="1"/>
    <col min="13320" max="13320" width="11.85546875" style="31" bestFit="1" customWidth="1"/>
    <col min="13321" max="13321" width="15.42578125" style="31" bestFit="1" customWidth="1"/>
    <col min="13322" max="13322" width="9.42578125" style="31" bestFit="1" customWidth="1"/>
    <col min="13323" max="13323" width="15.42578125" style="31" bestFit="1" customWidth="1"/>
    <col min="13324" max="13324" width="9.42578125" style="31" bestFit="1" customWidth="1"/>
    <col min="13325" max="13568" width="9.140625" style="31"/>
    <col min="13569" max="13569" width="15.85546875" style="31" customWidth="1"/>
    <col min="13570" max="13570" width="57.5703125" style="31" customWidth="1"/>
    <col min="13571" max="13571" width="20.140625" style="31" customWidth="1"/>
    <col min="13572" max="13573" width="17.5703125" style="31" bestFit="1" customWidth="1"/>
    <col min="13574" max="13574" width="16.42578125" style="31" bestFit="1" customWidth="1"/>
    <col min="13575" max="13575" width="15.5703125" style="31" bestFit="1" customWidth="1"/>
    <col min="13576" max="13576" width="11.85546875" style="31" bestFit="1" customWidth="1"/>
    <col min="13577" max="13577" width="15.42578125" style="31" bestFit="1" customWidth="1"/>
    <col min="13578" max="13578" width="9.42578125" style="31" bestFit="1" customWidth="1"/>
    <col min="13579" max="13579" width="15.42578125" style="31" bestFit="1" customWidth="1"/>
    <col min="13580" max="13580" width="9.42578125" style="31" bestFit="1" customWidth="1"/>
    <col min="13581" max="13824" width="9.140625" style="31"/>
    <col min="13825" max="13825" width="15.85546875" style="31" customWidth="1"/>
    <col min="13826" max="13826" width="57.5703125" style="31" customWidth="1"/>
    <col min="13827" max="13827" width="20.140625" style="31" customWidth="1"/>
    <col min="13828" max="13829" width="17.5703125" style="31" bestFit="1" customWidth="1"/>
    <col min="13830" max="13830" width="16.42578125" style="31" bestFit="1" customWidth="1"/>
    <col min="13831" max="13831" width="15.5703125" style="31" bestFit="1" customWidth="1"/>
    <col min="13832" max="13832" width="11.85546875" style="31" bestFit="1" customWidth="1"/>
    <col min="13833" max="13833" width="15.42578125" style="31" bestFit="1" customWidth="1"/>
    <col min="13834" max="13834" width="9.42578125" style="31" bestFit="1" customWidth="1"/>
    <col min="13835" max="13835" width="15.42578125" style="31" bestFit="1" customWidth="1"/>
    <col min="13836" max="13836" width="9.42578125" style="31" bestFit="1" customWidth="1"/>
    <col min="13837" max="14080" width="9.140625" style="31"/>
    <col min="14081" max="14081" width="15.85546875" style="31" customWidth="1"/>
    <col min="14082" max="14082" width="57.5703125" style="31" customWidth="1"/>
    <col min="14083" max="14083" width="20.140625" style="31" customWidth="1"/>
    <col min="14084" max="14085" width="17.5703125" style="31" bestFit="1" customWidth="1"/>
    <col min="14086" max="14086" width="16.42578125" style="31" bestFit="1" customWidth="1"/>
    <col min="14087" max="14087" width="15.5703125" style="31" bestFit="1" customWidth="1"/>
    <col min="14088" max="14088" width="11.85546875" style="31" bestFit="1" customWidth="1"/>
    <col min="14089" max="14089" width="15.42578125" style="31" bestFit="1" customWidth="1"/>
    <col min="14090" max="14090" width="9.42578125" style="31" bestFit="1" customWidth="1"/>
    <col min="14091" max="14091" width="15.42578125" style="31" bestFit="1" customWidth="1"/>
    <col min="14092" max="14092" width="9.42578125" style="31" bestFit="1" customWidth="1"/>
    <col min="14093" max="14336" width="9.140625" style="31"/>
    <col min="14337" max="14337" width="15.85546875" style="31" customWidth="1"/>
    <col min="14338" max="14338" width="57.5703125" style="31" customWidth="1"/>
    <col min="14339" max="14339" width="20.140625" style="31" customWidth="1"/>
    <col min="14340" max="14341" width="17.5703125" style="31" bestFit="1" customWidth="1"/>
    <col min="14342" max="14342" width="16.42578125" style="31" bestFit="1" customWidth="1"/>
    <col min="14343" max="14343" width="15.5703125" style="31" bestFit="1" customWidth="1"/>
    <col min="14344" max="14344" width="11.85546875" style="31" bestFit="1" customWidth="1"/>
    <col min="14345" max="14345" width="15.42578125" style="31" bestFit="1" customWidth="1"/>
    <col min="14346" max="14346" width="9.42578125" style="31" bestFit="1" customWidth="1"/>
    <col min="14347" max="14347" width="15.42578125" style="31" bestFit="1" customWidth="1"/>
    <col min="14348" max="14348" width="9.42578125" style="31" bestFit="1" customWidth="1"/>
    <col min="14349" max="14592" width="9.140625" style="31"/>
    <col min="14593" max="14593" width="15.85546875" style="31" customWidth="1"/>
    <col min="14594" max="14594" width="57.5703125" style="31" customWidth="1"/>
    <col min="14595" max="14595" width="20.140625" style="31" customWidth="1"/>
    <col min="14596" max="14597" width="17.5703125" style="31" bestFit="1" customWidth="1"/>
    <col min="14598" max="14598" width="16.42578125" style="31" bestFit="1" customWidth="1"/>
    <col min="14599" max="14599" width="15.5703125" style="31" bestFit="1" customWidth="1"/>
    <col min="14600" max="14600" width="11.85546875" style="31" bestFit="1" customWidth="1"/>
    <col min="14601" max="14601" width="15.42578125" style="31" bestFit="1" customWidth="1"/>
    <col min="14602" max="14602" width="9.42578125" style="31" bestFit="1" customWidth="1"/>
    <col min="14603" max="14603" width="15.42578125" style="31" bestFit="1" customWidth="1"/>
    <col min="14604" max="14604" width="9.42578125" style="31" bestFit="1" customWidth="1"/>
    <col min="14605" max="14848" width="9.140625" style="31"/>
    <col min="14849" max="14849" width="15.85546875" style="31" customWidth="1"/>
    <col min="14850" max="14850" width="57.5703125" style="31" customWidth="1"/>
    <col min="14851" max="14851" width="20.140625" style="31" customWidth="1"/>
    <col min="14852" max="14853" width="17.5703125" style="31" bestFit="1" customWidth="1"/>
    <col min="14854" max="14854" width="16.42578125" style="31" bestFit="1" customWidth="1"/>
    <col min="14855" max="14855" width="15.5703125" style="31" bestFit="1" customWidth="1"/>
    <col min="14856" max="14856" width="11.85546875" style="31" bestFit="1" customWidth="1"/>
    <col min="14857" max="14857" width="15.42578125" style="31" bestFit="1" customWidth="1"/>
    <col min="14858" max="14858" width="9.42578125" style="31" bestFit="1" customWidth="1"/>
    <col min="14859" max="14859" width="15.42578125" style="31" bestFit="1" customWidth="1"/>
    <col min="14860" max="14860" width="9.42578125" style="31" bestFit="1" customWidth="1"/>
    <col min="14861" max="15104" width="9.140625" style="31"/>
    <col min="15105" max="15105" width="15.85546875" style="31" customWidth="1"/>
    <col min="15106" max="15106" width="57.5703125" style="31" customWidth="1"/>
    <col min="15107" max="15107" width="20.140625" style="31" customWidth="1"/>
    <col min="15108" max="15109" width="17.5703125" style="31" bestFit="1" customWidth="1"/>
    <col min="15110" max="15110" width="16.42578125" style="31" bestFit="1" customWidth="1"/>
    <col min="15111" max="15111" width="15.5703125" style="31" bestFit="1" customWidth="1"/>
    <col min="15112" max="15112" width="11.85546875" style="31" bestFit="1" customWidth="1"/>
    <col min="15113" max="15113" width="15.42578125" style="31" bestFit="1" customWidth="1"/>
    <col min="15114" max="15114" width="9.42578125" style="31" bestFit="1" customWidth="1"/>
    <col min="15115" max="15115" width="15.42578125" style="31" bestFit="1" customWidth="1"/>
    <col min="15116" max="15116" width="9.42578125" style="31" bestFit="1" customWidth="1"/>
    <col min="15117" max="15360" width="9.140625" style="31"/>
    <col min="15361" max="15361" width="15.85546875" style="31" customWidth="1"/>
    <col min="15362" max="15362" width="57.5703125" style="31" customWidth="1"/>
    <col min="15363" max="15363" width="20.140625" style="31" customWidth="1"/>
    <col min="15364" max="15365" width="17.5703125" style="31" bestFit="1" customWidth="1"/>
    <col min="15366" max="15366" width="16.42578125" style="31" bestFit="1" customWidth="1"/>
    <col min="15367" max="15367" width="15.5703125" style="31" bestFit="1" customWidth="1"/>
    <col min="15368" max="15368" width="11.85546875" style="31" bestFit="1" customWidth="1"/>
    <col min="15369" max="15369" width="15.42578125" style="31" bestFit="1" customWidth="1"/>
    <col min="15370" max="15370" width="9.42578125" style="31" bestFit="1" customWidth="1"/>
    <col min="15371" max="15371" width="15.42578125" style="31" bestFit="1" customWidth="1"/>
    <col min="15372" max="15372" width="9.42578125" style="31" bestFit="1" customWidth="1"/>
    <col min="15373" max="15616" width="9.140625" style="31"/>
    <col min="15617" max="15617" width="15.85546875" style="31" customWidth="1"/>
    <col min="15618" max="15618" width="57.5703125" style="31" customWidth="1"/>
    <col min="15619" max="15619" width="20.140625" style="31" customWidth="1"/>
    <col min="15620" max="15621" width="17.5703125" style="31" bestFit="1" customWidth="1"/>
    <col min="15622" max="15622" width="16.42578125" style="31" bestFit="1" customWidth="1"/>
    <col min="15623" max="15623" width="15.5703125" style="31" bestFit="1" customWidth="1"/>
    <col min="15624" max="15624" width="11.85546875" style="31" bestFit="1" customWidth="1"/>
    <col min="15625" max="15625" width="15.42578125" style="31" bestFit="1" customWidth="1"/>
    <col min="15626" max="15626" width="9.42578125" style="31" bestFit="1" customWidth="1"/>
    <col min="15627" max="15627" width="15.42578125" style="31" bestFit="1" customWidth="1"/>
    <col min="15628" max="15628" width="9.42578125" style="31" bestFit="1" customWidth="1"/>
    <col min="15629" max="15872" width="9.140625" style="31"/>
    <col min="15873" max="15873" width="15.85546875" style="31" customWidth="1"/>
    <col min="15874" max="15874" width="57.5703125" style="31" customWidth="1"/>
    <col min="15875" max="15875" width="20.140625" style="31" customWidth="1"/>
    <col min="15876" max="15877" width="17.5703125" style="31" bestFit="1" customWidth="1"/>
    <col min="15878" max="15878" width="16.42578125" style="31" bestFit="1" customWidth="1"/>
    <col min="15879" max="15879" width="15.5703125" style="31" bestFit="1" customWidth="1"/>
    <col min="15880" max="15880" width="11.85546875" style="31" bestFit="1" customWidth="1"/>
    <col min="15881" max="15881" width="15.42578125" style="31" bestFit="1" customWidth="1"/>
    <col min="15882" max="15882" width="9.42578125" style="31" bestFit="1" customWidth="1"/>
    <col min="15883" max="15883" width="15.42578125" style="31" bestFit="1" customWidth="1"/>
    <col min="15884" max="15884" width="9.42578125" style="31" bestFit="1" customWidth="1"/>
    <col min="15885" max="16128" width="9.140625" style="31"/>
    <col min="16129" max="16129" width="15.85546875" style="31" customWidth="1"/>
    <col min="16130" max="16130" width="57.5703125" style="31" customWidth="1"/>
    <col min="16131" max="16131" width="20.140625" style="31" customWidth="1"/>
    <col min="16132" max="16133" width="17.5703125" style="31" bestFit="1" customWidth="1"/>
    <col min="16134" max="16134" width="16.42578125" style="31" bestFit="1" customWidth="1"/>
    <col min="16135" max="16135" width="15.5703125" style="31" bestFit="1" customWidth="1"/>
    <col min="16136" max="16136" width="11.85546875" style="31" bestFit="1" customWidth="1"/>
    <col min="16137" max="16137" width="15.42578125" style="31" bestFit="1" customWidth="1"/>
    <col min="16138" max="16138" width="9.42578125" style="31" bestFit="1" customWidth="1"/>
    <col min="16139" max="16139" width="15.42578125" style="31" bestFit="1" customWidth="1"/>
    <col min="16140" max="16140" width="9.42578125" style="31" bestFit="1" customWidth="1"/>
    <col min="16141" max="16384" width="9.140625" style="31"/>
  </cols>
  <sheetData>
    <row r="1" spans="1:15" ht="15.75" x14ac:dyDescent="0.2">
      <c r="A1" s="199" t="s">
        <v>0</v>
      </c>
      <c r="B1" s="199"/>
      <c r="C1" s="199"/>
      <c r="D1" s="199"/>
      <c r="E1" s="199"/>
      <c r="F1" s="199"/>
      <c r="G1" s="199"/>
      <c r="H1" s="199"/>
      <c r="I1" s="37"/>
      <c r="J1" s="37"/>
      <c r="K1" s="37"/>
      <c r="L1" s="38"/>
      <c r="M1" s="38"/>
      <c r="N1" s="38"/>
      <c r="O1" s="38"/>
    </row>
    <row r="2" spans="1:15" ht="18" x14ac:dyDescent="0.2">
      <c r="A2" s="41"/>
      <c r="B2" s="41"/>
      <c r="C2" s="41"/>
      <c r="D2" s="41"/>
      <c r="E2" s="41"/>
      <c r="F2" s="41"/>
      <c r="G2" s="41"/>
      <c r="H2" s="74"/>
      <c r="I2" s="42"/>
      <c r="J2" s="42"/>
      <c r="K2" s="42"/>
      <c r="L2" s="38"/>
      <c r="M2" s="38"/>
      <c r="N2" s="38"/>
      <c r="O2" s="38"/>
    </row>
    <row r="3" spans="1:15" ht="15.75" customHeight="1" x14ac:dyDescent="0.2">
      <c r="A3" s="199" t="s">
        <v>22</v>
      </c>
      <c r="B3" s="199"/>
      <c r="C3" s="199"/>
      <c r="D3" s="199"/>
      <c r="E3" s="199"/>
      <c r="F3" s="199"/>
      <c r="G3" s="199"/>
      <c r="H3" s="199"/>
      <c r="I3" s="37"/>
      <c r="J3" s="37"/>
      <c r="K3" s="37"/>
      <c r="L3" s="38"/>
      <c r="M3" s="38"/>
      <c r="N3" s="38"/>
      <c r="O3" s="38"/>
    </row>
    <row r="4" spans="1:15" ht="18" x14ac:dyDescent="0.2">
      <c r="A4" s="41"/>
      <c r="B4" s="41"/>
      <c r="C4" s="41"/>
      <c r="D4" s="41"/>
      <c r="E4" s="41"/>
      <c r="F4" s="41"/>
      <c r="G4" s="41"/>
      <c r="H4" s="74"/>
      <c r="I4" s="42"/>
      <c r="J4" s="42"/>
      <c r="K4" s="42"/>
      <c r="L4" s="38"/>
      <c r="M4" s="38"/>
      <c r="N4" s="38"/>
      <c r="O4" s="38"/>
    </row>
    <row r="5" spans="1:15" ht="15.75" customHeight="1" x14ac:dyDescent="0.2">
      <c r="A5" s="199" t="s">
        <v>23</v>
      </c>
      <c r="B5" s="199"/>
      <c r="C5" s="199"/>
      <c r="D5" s="199"/>
      <c r="E5" s="199"/>
      <c r="F5" s="199"/>
      <c r="G5" s="199"/>
      <c r="H5" s="199"/>
      <c r="I5" s="37"/>
      <c r="J5" s="37"/>
      <c r="K5" s="37"/>
      <c r="L5" s="38"/>
      <c r="M5" s="38"/>
      <c r="N5" s="38"/>
      <c r="O5" s="38"/>
    </row>
    <row r="6" spans="1:15" ht="18" x14ac:dyDescent="0.2">
      <c r="A6" s="41"/>
      <c r="B6" s="41"/>
      <c r="C6" s="41"/>
      <c r="D6" s="41"/>
      <c r="E6" s="41"/>
      <c r="F6" s="41"/>
      <c r="G6" s="41"/>
      <c r="H6" s="74"/>
      <c r="I6" s="42"/>
      <c r="J6" s="42"/>
      <c r="K6" s="42"/>
      <c r="L6" s="38"/>
      <c r="M6" s="38"/>
      <c r="N6" s="38"/>
      <c r="O6" s="38"/>
    </row>
    <row r="7" spans="1:15" s="32" customFormat="1" ht="57" x14ac:dyDescent="0.25">
      <c r="A7" s="198" t="s">
        <v>3</v>
      </c>
      <c r="B7" s="198"/>
      <c r="C7" s="50" t="s">
        <v>1967</v>
      </c>
      <c r="D7" s="50" t="s">
        <v>575</v>
      </c>
      <c r="E7" s="50" t="s">
        <v>576</v>
      </c>
      <c r="F7" s="50" t="s">
        <v>577</v>
      </c>
      <c r="G7" s="50" t="s">
        <v>259</v>
      </c>
      <c r="H7" s="50" t="s">
        <v>1965</v>
      </c>
      <c r="I7" s="39"/>
      <c r="J7" s="39"/>
      <c r="K7" s="39"/>
      <c r="L7" s="39"/>
      <c r="M7" s="39"/>
      <c r="N7" s="39"/>
      <c r="O7" s="39"/>
    </row>
    <row r="8" spans="1:15" s="33" customFormat="1" x14ac:dyDescent="0.2">
      <c r="A8" s="197">
        <v>1</v>
      </c>
      <c r="B8" s="197"/>
      <c r="C8" s="51">
        <v>2</v>
      </c>
      <c r="D8" s="51">
        <v>3</v>
      </c>
      <c r="E8" s="51">
        <v>4.3333333333333304</v>
      </c>
      <c r="F8" s="51">
        <v>5.0833333333333304</v>
      </c>
      <c r="G8" s="51">
        <v>6</v>
      </c>
      <c r="H8" s="51">
        <v>7</v>
      </c>
      <c r="I8" s="38"/>
      <c r="J8" s="38"/>
      <c r="K8" s="38"/>
      <c r="L8" s="38"/>
      <c r="M8" s="40"/>
      <c r="N8" s="40"/>
      <c r="O8" s="40"/>
    </row>
    <row r="9" spans="1:15" ht="15" customHeight="1" x14ac:dyDescent="0.2">
      <c r="A9" s="54" t="s">
        <v>26</v>
      </c>
      <c r="B9" s="54" t="s">
        <v>25</v>
      </c>
      <c r="C9" s="58" t="s">
        <v>27</v>
      </c>
      <c r="D9" s="58" t="s">
        <v>27</v>
      </c>
      <c r="E9" s="58" t="s">
        <v>27</v>
      </c>
      <c r="F9" s="58" t="s">
        <v>27</v>
      </c>
      <c r="G9" s="58" t="s">
        <v>25</v>
      </c>
      <c r="H9" s="58" t="s">
        <v>25</v>
      </c>
      <c r="I9" s="38"/>
      <c r="J9" s="38"/>
      <c r="K9" s="38"/>
      <c r="L9" s="38"/>
      <c r="M9" s="53"/>
      <c r="N9" s="53"/>
      <c r="O9" s="53"/>
    </row>
    <row r="10" spans="1:15" s="33" customFormat="1" x14ac:dyDescent="0.2">
      <c r="A10" s="96"/>
      <c r="B10" s="98" t="s">
        <v>24</v>
      </c>
      <c r="C10" s="89">
        <f>+C11+C71</f>
        <v>7964777</v>
      </c>
      <c r="D10" s="99">
        <f>+D11+D71</f>
        <v>19289891</v>
      </c>
      <c r="E10" s="99">
        <f>+E11+E71</f>
        <v>0</v>
      </c>
      <c r="F10" s="89">
        <f>+F11+F71</f>
        <v>8997155.1699999999</v>
      </c>
      <c r="G10" s="89">
        <f>+F10/C10*100</f>
        <v>112.96179629385732</v>
      </c>
      <c r="H10" s="89">
        <f>+F10/D10*100</f>
        <v>46.641814461263678</v>
      </c>
      <c r="I10" s="38"/>
      <c r="J10" s="38"/>
      <c r="K10" s="38"/>
      <c r="L10" s="38"/>
      <c r="M10" s="40"/>
      <c r="N10" s="40"/>
      <c r="O10" s="40"/>
    </row>
    <row r="11" spans="1:15" x14ac:dyDescent="0.2">
      <c r="A11" s="90" t="s">
        <v>29</v>
      </c>
      <c r="B11" s="91" t="s">
        <v>30</v>
      </c>
      <c r="C11" s="92">
        <f>+C12+C35+C46+C52+C59+C66</f>
        <v>7964083</v>
      </c>
      <c r="D11" s="93">
        <f>+D12+D35+D46+D52+D59+D66</f>
        <v>19288491</v>
      </c>
      <c r="E11" s="93">
        <f>+E12+E35+E46+E52+E59+E66</f>
        <v>0</v>
      </c>
      <c r="F11" s="92">
        <f>+F12+F35+F46+F52+F59+F66</f>
        <v>8997057.1699999999</v>
      </c>
      <c r="G11" s="94">
        <f>+F11/C11*100</f>
        <v>112.97040939929931</v>
      </c>
      <c r="H11" s="94">
        <f>+F11/D11*100</f>
        <v>46.644691749084984</v>
      </c>
      <c r="I11" s="55"/>
      <c r="J11" s="55"/>
      <c r="K11" s="55"/>
      <c r="L11" s="55"/>
      <c r="M11" s="55"/>
      <c r="N11" s="55"/>
      <c r="O11" s="55"/>
    </row>
    <row r="12" spans="1:15" x14ac:dyDescent="0.2">
      <c r="A12" s="78" t="s">
        <v>32</v>
      </c>
      <c r="B12" s="79" t="s">
        <v>33</v>
      </c>
      <c r="C12" s="75">
        <f>+C13+C16+C21+C24+C27+C30</f>
        <v>999507</v>
      </c>
      <c r="D12" s="44">
        <v>1151531</v>
      </c>
      <c r="E12" s="44"/>
      <c r="F12" s="75">
        <f>+F13+F16+F21+F24+F27+F30</f>
        <v>1267228.6099999999</v>
      </c>
      <c r="G12" s="75">
        <f>+F12/C12*100</f>
        <v>126.78536618552944</v>
      </c>
      <c r="H12" s="75">
        <f>+F12/D12*100</f>
        <v>110.04728574393567</v>
      </c>
      <c r="I12" s="46"/>
      <c r="J12" s="46"/>
      <c r="K12" s="46"/>
      <c r="L12" s="46"/>
      <c r="M12" s="46"/>
      <c r="N12" s="46"/>
      <c r="O12" s="46"/>
    </row>
    <row r="13" spans="1:15" x14ac:dyDescent="0.2">
      <c r="A13" s="76" t="s">
        <v>260</v>
      </c>
      <c r="B13" s="77" t="s">
        <v>261</v>
      </c>
      <c r="C13" s="75">
        <f>+C14+C15</f>
        <v>19083</v>
      </c>
      <c r="D13" s="73"/>
      <c r="E13" s="73"/>
      <c r="F13" s="75">
        <f>+F14</f>
        <v>0</v>
      </c>
      <c r="G13" s="75">
        <f t="shared" ref="G13:G73" si="0">+F13/C13*100</f>
        <v>0</v>
      </c>
      <c r="H13" s="75"/>
      <c r="I13" s="46"/>
      <c r="J13" s="46"/>
      <c r="K13" s="46"/>
      <c r="L13" s="46"/>
      <c r="M13" s="46"/>
      <c r="N13" s="46"/>
      <c r="O13" s="46"/>
    </row>
    <row r="14" spans="1:15" x14ac:dyDescent="0.2">
      <c r="A14" s="49" t="s">
        <v>262</v>
      </c>
      <c r="B14" s="47" t="s">
        <v>263</v>
      </c>
      <c r="C14" s="43">
        <v>11837</v>
      </c>
      <c r="D14" s="72"/>
      <c r="E14" s="72"/>
      <c r="F14" s="43"/>
      <c r="G14" s="43">
        <f t="shared" si="0"/>
        <v>0</v>
      </c>
      <c r="H14" s="75"/>
      <c r="I14" s="45"/>
      <c r="J14" s="45"/>
      <c r="K14" s="45"/>
      <c r="L14" s="45"/>
      <c r="M14" s="46"/>
      <c r="N14" s="46"/>
      <c r="O14" s="46"/>
    </row>
    <row r="15" spans="1:15" x14ac:dyDescent="0.2">
      <c r="A15" s="49">
        <v>6312</v>
      </c>
      <c r="B15" s="47" t="s">
        <v>581</v>
      </c>
      <c r="C15" s="43">
        <v>7246</v>
      </c>
      <c r="D15" s="72"/>
      <c r="E15" s="72"/>
      <c r="F15" s="43"/>
      <c r="G15" s="43"/>
      <c r="H15" s="75"/>
      <c r="I15" s="45"/>
      <c r="J15" s="45"/>
      <c r="K15" s="45"/>
      <c r="L15" s="45"/>
      <c r="M15" s="46"/>
      <c r="N15" s="46"/>
      <c r="O15" s="46"/>
    </row>
    <row r="16" spans="1:15" x14ac:dyDescent="0.2">
      <c r="A16" s="76" t="s">
        <v>34</v>
      </c>
      <c r="B16" s="77" t="s">
        <v>35</v>
      </c>
      <c r="C16" s="75">
        <f>SUM(C17:C20)</f>
        <v>340285</v>
      </c>
      <c r="D16" s="73"/>
      <c r="E16" s="73"/>
      <c r="F16" s="75">
        <f>SUM(F17:F20)</f>
        <v>91144.189999999988</v>
      </c>
      <c r="G16" s="75">
        <f t="shared" si="0"/>
        <v>26.784662856135295</v>
      </c>
      <c r="H16" s="75"/>
      <c r="I16" s="46"/>
      <c r="J16" s="46"/>
      <c r="K16" s="46"/>
      <c r="L16" s="46"/>
      <c r="M16" s="46"/>
      <c r="N16" s="46"/>
      <c r="O16" s="46"/>
    </row>
    <row r="17" spans="1:15" x14ac:dyDescent="0.2">
      <c r="A17" s="49" t="s">
        <v>264</v>
      </c>
      <c r="B17" s="47" t="s">
        <v>265</v>
      </c>
      <c r="C17" s="43">
        <v>73917</v>
      </c>
      <c r="D17" s="72"/>
      <c r="E17" s="72"/>
      <c r="F17" s="43">
        <v>81888.789999999994</v>
      </c>
      <c r="G17" s="43">
        <f t="shared" si="0"/>
        <v>110.78478563794525</v>
      </c>
      <c r="H17" s="75"/>
      <c r="I17" s="45"/>
      <c r="J17" s="45"/>
      <c r="K17" s="45"/>
      <c r="L17" s="45"/>
      <c r="M17" s="46"/>
      <c r="N17" s="46"/>
      <c r="O17" s="46"/>
    </row>
    <row r="18" spans="1:15" x14ac:dyDescent="0.2">
      <c r="A18" s="49" t="s">
        <v>266</v>
      </c>
      <c r="B18" s="47" t="s">
        <v>267</v>
      </c>
      <c r="C18" s="43"/>
      <c r="D18" s="72"/>
      <c r="E18" s="72"/>
      <c r="F18" s="48"/>
      <c r="G18" s="48" t="e">
        <f t="shared" si="0"/>
        <v>#DIV/0!</v>
      </c>
      <c r="H18" s="75"/>
      <c r="I18" s="45"/>
      <c r="J18" s="45"/>
      <c r="K18" s="45"/>
      <c r="L18" s="45"/>
      <c r="M18" s="46"/>
      <c r="N18" s="46"/>
      <c r="O18" s="46"/>
    </row>
    <row r="19" spans="1:15" x14ac:dyDescent="0.2">
      <c r="A19" s="49" t="s">
        <v>36</v>
      </c>
      <c r="B19" s="47" t="s">
        <v>37</v>
      </c>
      <c r="C19" s="43">
        <v>266368</v>
      </c>
      <c r="D19" s="72"/>
      <c r="E19" s="72"/>
      <c r="F19" s="43">
        <v>9255.4</v>
      </c>
      <c r="G19" s="43">
        <f t="shared" si="0"/>
        <v>3.4746666266218162</v>
      </c>
      <c r="H19" s="75"/>
      <c r="I19" s="45"/>
      <c r="J19" s="45"/>
      <c r="K19" s="45"/>
      <c r="L19" s="45"/>
      <c r="M19" s="46"/>
      <c r="N19" s="46"/>
      <c r="O19" s="46"/>
    </row>
    <row r="20" spans="1:15" x14ac:dyDescent="0.2">
      <c r="A20" s="49" t="s">
        <v>38</v>
      </c>
      <c r="B20" s="47" t="s">
        <v>39</v>
      </c>
      <c r="C20" s="43"/>
      <c r="D20" s="72"/>
      <c r="E20" s="72"/>
      <c r="F20" s="43"/>
      <c r="G20" s="43" t="e">
        <f t="shared" si="0"/>
        <v>#DIV/0!</v>
      </c>
      <c r="H20" s="75"/>
      <c r="I20" s="45"/>
      <c r="J20" s="45"/>
      <c r="K20" s="45"/>
      <c r="L20" s="45"/>
      <c r="M20" s="46"/>
      <c r="N20" s="46"/>
      <c r="O20" s="46"/>
    </row>
    <row r="21" spans="1:15" x14ac:dyDescent="0.2">
      <c r="A21" s="76" t="s">
        <v>268</v>
      </c>
      <c r="B21" s="77" t="s">
        <v>269</v>
      </c>
      <c r="C21" s="75">
        <f>+C22+C23</f>
        <v>0</v>
      </c>
      <c r="D21" s="73"/>
      <c r="E21" s="73"/>
      <c r="F21" s="75">
        <f>+F22+F23</f>
        <v>0</v>
      </c>
      <c r="G21" s="75" t="e">
        <f t="shared" si="0"/>
        <v>#DIV/0!</v>
      </c>
      <c r="H21" s="75"/>
      <c r="I21" s="46"/>
      <c r="J21" s="46"/>
      <c r="K21" s="46"/>
      <c r="L21" s="46"/>
      <c r="M21" s="46"/>
      <c r="N21" s="46"/>
      <c r="O21" s="46"/>
    </row>
    <row r="22" spans="1:15" x14ac:dyDescent="0.2">
      <c r="A22" s="49" t="s">
        <v>270</v>
      </c>
      <c r="B22" s="47" t="s">
        <v>271</v>
      </c>
      <c r="C22" s="43"/>
      <c r="D22" s="72"/>
      <c r="E22" s="72"/>
      <c r="F22" s="43"/>
      <c r="G22" s="43" t="e">
        <f t="shared" si="0"/>
        <v>#DIV/0!</v>
      </c>
      <c r="H22" s="75"/>
      <c r="I22" s="45"/>
      <c r="J22" s="45"/>
      <c r="K22" s="45"/>
      <c r="L22" s="45"/>
      <c r="M22" s="46"/>
      <c r="N22" s="46"/>
      <c r="O22" s="46"/>
    </row>
    <row r="23" spans="1:15" x14ac:dyDescent="0.2">
      <c r="A23" s="49" t="s">
        <v>272</v>
      </c>
      <c r="B23" s="47" t="s">
        <v>273</v>
      </c>
      <c r="C23" s="43"/>
      <c r="D23" s="72"/>
      <c r="E23" s="72"/>
      <c r="F23" s="48"/>
      <c r="G23" s="48" t="e">
        <f t="shared" si="0"/>
        <v>#DIV/0!</v>
      </c>
      <c r="H23" s="75"/>
      <c r="I23" s="45"/>
      <c r="J23" s="45"/>
      <c r="K23" s="45"/>
      <c r="L23" s="45"/>
      <c r="M23" s="46"/>
      <c r="N23" s="46"/>
      <c r="O23" s="46"/>
    </row>
    <row r="24" spans="1:15" x14ac:dyDescent="0.2">
      <c r="A24" s="76" t="s">
        <v>274</v>
      </c>
      <c r="B24" s="77" t="s">
        <v>275</v>
      </c>
      <c r="C24" s="75">
        <f>+C25+C26</f>
        <v>3021</v>
      </c>
      <c r="D24" s="73"/>
      <c r="E24" s="73"/>
      <c r="F24" s="75">
        <f>+F25+F26</f>
        <v>5784.23</v>
      </c>
      <c r="G24" s="75">
        <f t="shared" si="0"/>
        <v>191.46739490235021</v>
      </c>
      <c r="H24" s="75"/>
      <c r="I24" s="46"/>
      <c r="J24" s="46"/>
      <c r="K24" s="46"/>
      <c r="L24" s="46"/>
      <c r="M24" s="46"/>
      <c r="N24" s="46"/>
      <c r="O24" s="46"/>
    </row>
    <row r="25" spans="1:15" ht="25.5" x14ac:dyDescent="0.2">
      <c r="A25" s="49" t="s">
        <v>276</v>
      </c>
      <c r="B25" s="47" t="s">
        <v>277</v>
      </c>
      <c r="C25" s="43">
        <v>3021</v>
      </c>
      <c r="D25" s="72"/>
      <c r="E25" s="72"/>
      <c r="F25" s="43">
        <v>5784.23</v>
      </c>
      <c r="G25" s="43">
        <f t="shared" si="0"/>
        <v>191.46739490235021</v>
      </c>
      <c r="H25" s="75"/>
      <c r="I25" s="45"/>
      <c r="J25" s="45"/>
      <c r="K25" s="45"/>
      <c r="L25" s="45"/>
      <c r="M25" s="46"/>
      <c r="N25" s="46"/>
      <c r="O25" s="46"/>
    </row>
    <row r="26" spans="1:15" ht="25.5" x14ac:dyDescent="0.2">
      <c r="A26" s="49" t="s">
        <v>278</v>
      </c>
      <c r="B26" s="47" t="s">
        <v>279</v>
      </c>
      <c r="C26" s="43"/>
      <c r="D26" s="72"/>
      <c r="E26" s="72"/>
      <c r="F26" s="43"/>
      <c r="G26" s="43" t="e">
        <f t="shared" si="0"/>
        <v>#DIV/0!</v>
      </c>
      <c r="H26" s="75"/>
      <c r="I26" s="45"/>
      <c r="J26" s="45"/>
      <c r="K26" s="45"/>
      <c r="L26" s="45"/>
      <c r="M26" s="46"/>
      <c r="N26" s="46"/>
      <c r="O26" s="46"/>
    </row>
    <row r="27" spans="1:15" x14ac:dyDescent="0.2">
      <c r="A27" s="76" t="s">
        <v>280</v>
      </c>
      <c r="B27" s="77" t="s">
        <v>281</v>
      </c>
      <c r="C27" s="75">
        <f>+C28+C29</f>
        <v>0</v>
      </c>
      <c r="D27" s="73"/>
      <c r="E27" s="73"/>
      <c r="F27" s="75">
        <f>+F28+F29</f>
        <v>0</v>
      </c>
      <c r="G27" s="75" t="e">
        <f t="shared" si="0"/>
        <v>#DIV/0!</v>
      </c>
      <c r="H27" s="75"/>
      <c r="I27" s="46"/>
      <c r="J27" s="46"/>
      <c r="K27" s="46"/>
      <c r="L27" s="46"/>
      <c r="M27" s="46"/>
      <c r="N27" s="46"/>
      <c r="O27" s="46"/>
    </row>
    <row r="28" spans="1:15" x14ac:dyDescent="0.2">
      <c r="A28" s="49" t="s">
        <v>282</v>
      </c>
      <c r="B28" s="47" t="s">
        <v>283</v>
      </c>
      <c r="C28" s="43"/>
      <c r="D28" s="72"/>
      <c r="E28" s="72"/>
      <c r="F28" s="43"/>
      <c r="G28" s="43" t="e">
        <f t="shared" si="0"/>
        <v>#DIV/0!</v>
      </c>
      <c r="H28" s="75"/>
      <c r="I28" s="45"/>
      <c r="J28" s="45"/>
      <c r="K28" s="45"/>
      <c r="L28" s="45"/>
      <c r="M28" s="46"/>
      <c r="N28" s="46"/>
      <c r="O28" s="46"/>
    </row>
    <row r="29" spans="1:15" ht="25.5" x14ac:dyDescent="0.2">
      <c r="A29" s="49" t="s">
        <v>284</v>
      </c>
      <c r="B29" s="47" t="s">
        <v>285</v>
      </c>
      <c r="C29" s="48"/>
      <c r="D29" s="72"/>
      <c r="E29" s="72"/>
      <c r="F29" s="43"/>
      <c r="G29" s="43" t="e">
        <f t="shared" si="0"/>
        <v>#DIV/0!</v>
      </c>
      <c r="H29" s="75"/>
      <c r="I29" s="45"/>
      <c r="J29" s="45"/>
      <c r="K29" s="45"/>
      <c r="L29" s="45"/>
      <c r="M29" s="46"/>
      <c r="N29" s="46"/>
      <c r="O29" s="46"/>
    </row>
    <row r="30" spans="1:15" x14ac:dyDescent="0.2">
      <c r="A30" s="76" t="s">
        <v>286</v>
      </c>
      <c r="B30" s="77" t="s">
        <v>195</v>
      </c>
      <c r="C30" s="75">
        <f>SUM(C31:C34)</f>
        <v>637118</v>
      </c>
      <c r="D30" s="73"/>
      <c r="E30" s="73"/>
      <c r="F30" s="75">
        <f>SUM(F31:F34)</f>
        <v>1170300.19</v>
      </c>
      <c r="G30" s="75">
        <f t="shared" si="0"/>
        <v>183.68656826521931</v>
      </c>
      <c r="H30" s="75"/>
      <c r="I30" s="46"/>
      <c r="J30" s="46"/>
      <c r="K30" s="46"/>
      <c r="L30" s="46"/>
      <c r="M30" s="46"/>
      <c r="N30" s="46"/>
      <c r="O30" s="46"/>
    </row>
    <row r="31" spans="1:15" x14ac:dyDescent="0.2">
      <c r="A31" s="49" t="s">
        <v>287</v>
      </c>
      <c r="B31" s="47" t="s">
        <v>197</v>
      </c>
      <c r="C31" s="43">
        <v>637118</v>
      </c>
      <c r="D31" s="73"/>
      <c r="E31" s="73"/>
      <c r="F31" s="43">
        <v>1106300.19</v>
      </c>
      <c r="G31" s="43">
        <f t="shared" si="0"/>
        <v>173.64133331659127</v>
      </c>
      <c r="H31" s="75"/>
      <c r="I31" s="46"/>
      <c r="J31" s="46"/>
      <c r="K31" s="46"/>
      <c r="L31" s="46"/>
      <c r="M31" s="46"/>
      <c r="N31" s="46"/>
      <c r="O31" s="46"/>
    </row>
    <row r="32" spans="1:15" x14ac:dyDescent="0.2">
      <c r="A32" s="49" t="s">
        <v>288</v>
      </c>
      <c r="B32" s="47" t="s">
        <v>199</v>
      </c>
      <c r="C32" s="43"/>
      <c r="D32" s="73"/>
      <c r="E32" s="73"/>
      <c r="F32" s="43"/>
      <c r="G32" s="43" t="e">
        <f t="shared" si="0"/>
        <v>#DIV/0!</v>
      </c>
      <c r="H32" s="75"/>
      <c r="I32" s="46"/>
      <c r="J32" s="46"/>
      <c r="K32" s="46"/>
      <c r="L32" s="46"/>
      <c r="M32" s="46"/>
      <c r="N32" s="46"/>
      <c r="O32" s="46"/>
    </row>
    <row r="33" spans="1:15" ht="25.5" x14ac:dyDescent="0.2">
      <c r="A33" s="49" t="s">
        <v>289</v>
      </c>
      <c r="B33" s="47" t="s">
        <v>290</v>
      </c>
      <c r="C33" s="43"/>
      <c r="D33" s="73"/>
      <c r="E33" s="73"/>
      <c r="F33" s="43">
        <v>64000</v>
      </c>
      <c r="G33" s="43" t="e">
        <f t="shared" si="0"/>
        <v>#DIV/0!</v>
      </c>
      <c r="H33" s="75"/>
      <c r="I33" s="46"/>
      <c r="J33" s="46"/>
      <c r="K33" s="46"/>
      <c r="L33" s="46"/>
      <c r="M33" s="46"/>
      <c r="N33" s="46"/>
      <c r="O33" s="46"/>
    </row>
    <row r="34" spans="1:15" ht="25.5" x14ac:dyDescent="0.2">
      <c r="A34" s="49" t="s">
        <v>291</v>
      </c>
      <c r="B34" s="47" t="s">
        <v>201</v>
      </c>
      <c r="C34" s="43"/>
      <c r="D34" s="73"/>
      <c r="E34" s="73"/>
      <c r="F34" s="43"/>
      <c r="G34" s="43" t="e">
        <f t="shared" si="0"/>
        <v>#DIV/0!</v>
      </c>
      <c r="H34" s="75"/>
      <c r="I34" s="46"/>
      <c r="J34" s="46"/>
      <c r="K34" s="46"/>
      <c r="L34" s="46"/>
      <c r="M34" s="46"/>
      <c r="N34" s="46"/>
      <c r="O34" s="46"/>
    </row>
    <row r="35" spans="1:15" x14ac:dyDescent="0.2">
      <c r="A35" s="78" t="s">
        <v>40</v>
      </c>
      <c r="B35" s="79" t="s">
        <v>41</v>
      </c>
      <c r="C35" s="75">
        <f>+C36+C43</f>
        <v>0</v>
      </c>
      <c r="D35" s="44"/>
      <c r="E35" s="44"/>
      <c r="F35" s="75">
        <f>+F36+F43</f>
        <v>6429.58</v>
      </c>
      <c r="G35" s="75" t="e">
        <f>+F35/C35*100</f>
        <v>#DIV/0!</v>
      </c>
      <c r="H35" s="75" t="e">
        <f>+F35/D35*100</f>
        <v>#DIV/0!</v>
      </c>
      <c r="I35" s="46"/>
      <c r="J35" s="46"/>
      <c r="K35" s="46"/>
      <c r="L35" s="46"/>
      <c r="M35" s="46"/>
      <c r="N35" s="46"/>
      <c r="O35" s="46"/>
    </row>
    <row r="36" spans="1:15" x14ac:dyDescent="0.2">
      <c r="A36" s="76" t="s">
        <v>42</v>
      </c>
      <c r="B36" s="77" t="s">
        <v>43</v>
      </c>
      <c r="C36" s="75">
        <f>SUM(C37:C42)</f>
        <v>0</v>
      </c>
      <c r="D36" s="73"/>
      <c r="E36" s="73"/>
      <c r="F36" s="75">
        <f>SUM(F37:F42)</f>
        <v>6429.58</v>
      </c>
      <c r="G36" s="75" t="e">
        <f t="shared" si="0"/>
        <v>#DIV/0!</v>
      </c>
      <c r="H36" s="75"/>
      <c r="I36" s="46"/>
      <c r="J36" s="46"/>
      <c r="K36" s="46"/>
      <c r="L36" s="46"/>
      <c r="M36" s="46"/>
      <c r="N36" s="46"/>
      <c r="O36" s="46"/>
    </row>
    <row r="37" spans="1:15" x14ac:dyDescent="0.2">
      <c r="A37" s="49" t="s">
        <v>292</v>
      </c>
      <c r="B37" s="47" t="s">
        <v>293</v>
      </c>
      <c r="C37" s="43"/>
      <c r="D37" s="73"/>
      <c r="E37" s="73"/>
      <c r="F37" s="43"/>
      <c r="G37" s="43" t="e">
        <f t="shared" si="0"/>
        <v>#DIV/0!</v>
      </c>
      <c r="H37" s="75"/>
      <c r="I37" s="46"/>
      <c r="J37" s="46"/>
      <c r="K37" s="46"/>
      <c r="L37" s="46"/>
      <c r="M37" s="46"/>
      <c r="N37" s="46"/>
      <c r="O37" s="46"/>
    </row>
    <row r="38" spans="1:15" x14ac:dyDescent="0.2">
      <c r="A38" s="49" t="s">
        <v>294</v>
      </c>
      <c r="B38" s="47" t="s">
        <v>295</v>
      </c>
      <c r="C38" s="43"/>
      <c r="D38" s="73"/>
      <c r="E38" s="73"/>
      <c r="F38" s="43"/>
      <c r="G38" s="43" t="e">
        <f t="shared" si="0"/>
        <v>#DIV/0!</v>
      </c>
      <c r="H38" s="75"/>
      <c r="I38" s="46"/>
      <c r="J38" s="46"/>
      <c r="K38" s="46"/>
      <c r="L38" s="46"/>
      <c r="M38" s="46"/>
      <c r="N38" s="46"/>
      <c r="O38" s="46"/>
    </row>
    <row r="39" spans="1:15" ht="25.5" x14ac:dyDescent="0.2">
      <c r="A39" s="49" t="s">
        <v>296</v>
      </c>
      <c r="B39" s="47" t="s">
        <v>297</v>
      </c>
      <c r="C39" s="43"/>
      <c r="D39" s="73"/>
      <c r="E39" s="73"/>
      <c r="F39" s="43">
        <v>6429.58</v>
      </c>
      <c r="G39" s="43" t="e">
        <f t="shared" si="0"/>
        <v>#DIV/0!</v>
      </c>
      <c r="H39" s="75"/>
      <c r="I39" s="46"/>
      <c r="J39" s="46"/>
      <c r="K39" s="46"/>
      <c r="L39" s="46"/>
      <c r="M39" s="46"/>
      <c r="N39" s="46"/>
      <c r="O39" s="46"/>
    </row>
    <row r="40" spans="1:15" x14ac:dyDescent="0.2">
      <c r="A40" s="49" t="s">
        <v>298</v>
      </c>
      <c r="B40" s="47" t="s">
        <v>299</v>
      </c>
      <c r="C40" s="43"/>
      <c r="D40" s="73"/>
      <c r="E40" s="73"/>
      <c r="F40" s="43"/>
      <c r="G40" s="43" t="e">
        <f t="shared" si="0"/>
        <v>#DIV/0!</v>
      </c>
      <c r="H40" s="75"/>
      <c r="I40" s="46"/>
      <c r="J40" s="46"/>
      <c r="K40" s="46"/>
      <c r="L40" s="46"/>
      <c r="M40" s="46"/>
      <c r="N40" s="46"/>
      <c r="O40" s="46"/>
    </row>
    <row r="41" spans="1:15" ht="25.5" x14ac:dyDescent="0.2">
      <c r="A41" s="49" t="s">
        <v>44</v>
      </c>
      <c r="B41" s="47" t="s">
        <v>45</v>
      </c>
      <c r="C41" s="43"/>
      <c r="D41" s="73"/>
      <c r="E41" s="73"/>
      <c r="F41" s="43"/>
      <c r="G41" s="43" t="e">
        <f t="shared" si="0"/>
        <v>#DIV/0!</v>
      </c>
      <c r="H41" s="75"/>
      <c r="I41" s="46"/>
      <c r="J41" s="46"/>
      <c r="K41" s="46"/>
      <c r="L41" s="46"/>
      <c r="M41" s="46"/>
      <c r="N41" s="46"/>
      <c r="O41" s="46"/>
    </row>
    <row r="42" spans="1:15" x14ac:dyDescent="0.2">
      <c r="A42" s="49" t="s">
        <v>300</v>
      </c>
      <c r="B42" s="47" t="s">
        <v>301</v>
      </c>
      <c r="C42" s="43"/>
      <c r="D42" s="73"/>
      <c r="E42" s="73"/>
      <c r="F42" s="43"/>
      <c r="G42" s="43" t="e">
        <f t="shared" si="0"/>
        <v>#DIV/0!</v>
      </c>
      <c r="H42" s="75"/>
      <c r="I42" s="46"/>
      <c r="J42" s="46"/>
      <c r="K42" s="46"/>
      <c r="L42" s="46"/>
      <c r="M42" s="46"/>
      <c r="N42" s="46"/>
      <c r="O42" s="46"/>
    </row>
    <row r="43" spans="1:15" x14ac:dyDescent="0.2">
      <c r="A43" s="76" t="s">
        <v>302</v>
      </c>
      <c r="B43" s="77" t="s">
        <v>303</v>
      </c>
      <c r="C43" s="75">
        <f>+C44+C45</f>
        <v>0</v>
      </c>
      <c r="D43" s="73"/>
      <c r="E43" s="73"/>
      <c r="F43" s="75">
        <f>+F44+F45</f>
        <v>0</v>
      </c>
      <c r="G43" s="75" t="e">
        <f t="shared" si="0"/>
        <v>#DIV/0!</v>
      </c>
      <c r="H43" s="75"/>
      <c r="I43" s="46"/>
      <c r="J43" s="46"/>
      <c r="K43" s="46"/>
      <c r="L43" s="46"/>
      <c r="M43" s="46"/>
      <c r="N43" s="46"/>
      <c r="O43" s="46"/>
    </row>
    <row r="44" spans="1:15" x14ac:dyDescent="0.2">
      <c r="A44" s="49" t="s">
        <v>304</v>
      </c>
      <c r="B44" s="47" t="s">
        <v>305</v>
      </c>
      <c r="C44" s="43"/>
      <c r="D44" s="73"/>
      <c r="E44" s="73"/>
      <c r="F44" s="43"/>
      <c r="G44" s="43" t="e">
        <f t="shared" si="0"/>
        <v>#DIV/0!</v>
      </c>
      <c r="H44" s="75"/>
      <c r="I44" s="46"/>
      <c r="J44" s="46"/>
      <c r="K44" s="46"/>
      <c r="L44" s="46"/>
      <c r="M44" s="46"/>
      <c r="N44" s="46"/>
      <c r="O44" s="46"/>
    </row>
    <row r="45" spans="1:15" x14ac:dyDescent="0.2">
      <c r="A45" s="49" t="s">
        <v>306</v>
      </c>
      <c r="B45" s="47" t="s">
        <v>307</v>
      </c>
      <c r="C45" s="43"/>
      <c r="D45" s="73"/>
      <c r="E45" s="73"/>
      <c r="F45" s="43"/>
      <c r="G45" s="43" t="e">
        <f t="shared" si="0"/>
        <v>#DIV/0!</v>
      </c>
      <c r="H45" s="75"/>
      <c r="I45" s="46"/>
      <c r="J45" s="46"/>
      <c r="K45" s="46"/>
      <c r="L45" s="46"/>
      <c r="M45" s="46"/>
      <c r="N45" s="46"/>
      <c r="O45" s="46"/>
    </row>
    <row r="46" spans="1:15" ht="25.5" x14ac:dyDescent="0.2">
      <c r="A46" s="78" t="s">
        <v>46</v>
      </c>
      <c r="B46" s="79" t="s">
        <v>47</v>
      </c>
      <c r="C46" s="75">
        <f>+C47+C49</f>
        <v>243988</v>
      </c>
      <c r="D46" s="44">
        <v>3787000</v>
      </c>
      <c r="E46" s="44"/>
      <c r="F46" s="75">
        <f>+F47+F49</f>
        <v>148780.05999999997</v>
      </c>
      <c r="G46" s="75">
        <f>+F46/C46*100</f>
        <v>60.978433365575349</v>
      </c>
      <c r="H46" s="75">
        <f>+F46/D46*100</f>
        <v>3.9287050435701074</v>
      </c>
      <c r="I46" s="46"/>
      <c r="J46" s="46"/>
      <c r="K46" s="46"/>
      <c r="L46" s="46"/>
      <c r="M46" s="46"/>
      <c r="N46" s="46"/>
      <c r="O46" s="46"/>
    </row>
    <row r="47" spans="1:15" x14ac:dyDescent="0.2">
      <c r="A47" s="76" t="s">
        <v>308</v>
      </c>
      <c r="B47" s="77" t="s">
        <v>309</v>
      </c>
      <c r="C47" s="75">
        <f>+C48</f>
        <v>0</v>
      </c>
      <c r="D47" s="73"/>
      <c r="E47" s="73"/>
      <c r="F47" s="75">
        <f>+F48</f>
        <v>0</v>
      </c>
      <c r="G47" s="75" t="e">
        <f t="shared" si="0"/>
        <v>#DIV/0!</v>
      </c>
      <c r="H47" s="75"/>
      <c r="I47" s="46"/>
      <c r="J47" s="46"/>
      <c r="K47" s="46"/>
      <c r="L47" s="46"/>
      <c r="M47" s="46"/>
      <c r="N47" s="46"/>
      <c r="O47" s="46"/>
    </row>
    <row r="48" spans="1:15" x14ac:dyDescent="0.2">
      <c r="A48" s="49" t="s">
        <v>310</v>
      </c>
      <c r="B48" s="47" t="s">
        <v>311</v>
      </c>
      <c r="C48" s="43"/>
      <c r="D48" s="73"/>
      <c r="E48" s="73"/>
      <c r="F48" s="43"/>
      <c r="G48" s="43" t="e">
        <f t="shared" si="0"/>
        <v>#DIV/0!</v>
      </c>
      <c r="H48" s="75"/>
      <c r="I48" s="46"/>
      <c r="J48" s="46"/>
      <c r="K48" s="46"/>
      <c r="L48" s="46"/>
      <c r="M48" s="46"/>
      <c r="N48" s="46"/>
      <c r="O48" s="46"/>
    </row>
    <row r="49" spans="1:15" x14ac:dyDescent="0.2">
      <c r="A49" s="76" t="s">
        <v>48</v>
      </c>
      <c r="B49" s="77" t="s">
        <v>49</v>
      </c>
      <c r="C49" s="75">
        <f>+C50+C51</f>
        <v>243988</v>
      </c>
      <c r="D49" s="73"/>
      <c r="E49" s="73"/>
      <c r="F49" s="75">
        <f>+F50+F51</f>
        <v>148780.05999999997</v>
      </c>
      <c r="G49" s="75">
        <f t="shared" si="0"/>
        <v>60.978433365575349</v>
      </c>
      <c r="H49" s="75"/>
      <c r="I49" s="46"/>
      <c r="J49" s="46"/>
      <c r="K49" s="46"/>
      <c r="L49" s="46"/>
      <c r="M49" s="46"/>
      <c r="N49" s="46"/>
      <c r="O49" s="46"/>
    </row>
    <row r="50" spans="1:15" x14ac:dyDescent="0.2">
      <c r="A50" s="49" t="s">
        <v>312</v>
      </c>
      <c r="B50" s="47" t="s">
        <v>313</v>
      </c>
      <c r="C50" s="43"/>
      <c r="D50" s="73"/>
      <c r="E50" s="73"/>
      <c r="F50" s="43"/>
      <c r="G50" s="43" t="e">
        <f t="shared" si="0"/>
        <v>#DIV/0!</v>
      </c>
      <c r="H50" s="75"/>
      <c r="I50" s="46"/>
      <c r="J50" s="46"/>
      <c r="K50" s="46"/>
      <c r="L50" s="46"/>
      <c r="M50" s="46"/>
      <c r="N50" s="46"/>
      <c r="O50" s="46"/>
    </row>
    <row r="51" spans="1:15" x14ac:dyDescent="0.2">
      <c r="A51" s="49" t="s">
        <v>50</v>
      </c>
      <c r="B51" s="47" t="s">
        <v>51</v>
      </c>
      <c r="C51" s="43">
        <v>243988</v>
      </c>
      <c r="D51" s="73"/>
      <c r="E51" s="73"/>
      <c r="F51" s="43">
        <v>148780.05999999997</v>
      </c>
      <c r="G51" s="43">
        <f t="shared" si="0"/>
        <v>60.978433365575349</v>
      </c>
      <c r="H51" s="75"/>
      <c r="I51" s="46"/>
      <c r="J51" s="46"/>
      <c r="K51" s="46"/>
      <c r="L51" s="46"/>
      <c r="M51" s="46"/>
      <c r="N51" s="46"/>
      <c r="O51" s="46"/>
    </row>
    <row r="52" spans="1:15" ht="25.5" x14ac:dyDescent="0.2">
      <c r="A52" s="78" t="s">
        <v>314</v>
      </c>
      <c r="B52" s="79" t="s">
        <v>315</v>
      </c>
      <c r="C52" s="75">
        <f>+C53+C56</f>
        <v>798560</v>
      </c>
      <c r="D52" s="44">
        <v>1482700</v>
      </c>
      <c r="E52" s="44"/>
      <c r="F52" s="75">
        <f>+F53+F56</f>
        <v>912010.02</v>
      </c>
      <c r="G52" s="75">
        <f>+F52/C52*100</f>
        <v>114.20682478461231</v>
      </c>
      <c r="H52" s="75">
        <f>+F52/D52*100</f>
        <v>61.510084305658594</v>
      </c>
      <c r="I52" s="46"/>
      <c r="J52" s="46"/>
      <c r="K52" s="46"/>
      <c r="L52" s="46"/>
      <c r="M52" s="46"/>
      <c r="N52" s="46"/>
      <c r="O52" s="46"/>
    </row>
    <row r="53" spans="1:15" x14ac:dyDescent="0.2">
      <c r="A53" s="76" t="s">
        <v>316</v>
      </c>
      <c r="B53" s="77" t="s">
        <v>317</v>
      </c>
      <c r="C53" s="75">
        <f>+C54+C55</f>
        <v>696762</v>
      </c>
      <c r="D53" s="73"/>
      <c r="E53" s="73"/>
      <c r="F53" s="75">
        <f>+F54+F55</f>
        <v>817805.77</v>
      </c>
      <c r="G53" s="75">
        <f t="shared" si="0"/>
        <v>117.37232656201112</v>
      </c>
      <c r="H53" s="75"/>
      <c r="I53" s="46"/>
      <c r="J53" s="46"/>
      <c r="K53" s="46"/>
      <c r="L53" s="46"/>
      <c r="M53" s="46"/>
      <c r="N53" s="46"/>
      <c r="O53" s="46"/>
    </row>
    <row r="54" spans="1:15" x14ac:dyDescent="0.2">
      <c r="A54" s="49" t="s">
        <v>318</v>
      </c>
      <c r="B54" s="47" t="s">
        <v>319</v>
      </c>
      <c r="C54" s="43">
        <v>91</v>
      </c>
      <c r="D54" s="73"/>
      <c r="E54" s="73"/>
      <c r="F54" s="43">
        <v>306</v>
      </c>
      <c r="G54" s="43">
        <f t="shared" si="0"/>
        <v>336.26373626373629</v>
      </c>
      <c r="H54" s="75"/>
      <c r="I54" s="46"/>
      <c r="J54" s="46"/>
      <c r="K54" s="46"/>
      <c r="L54" s="46"/>
      <c r="M54" s="46"/>
      <c r="N54" s="46"/>
      <c r="O54" s="46"/>
    </row>
    <row r="55" spans="1:15" x14ac:dyDescent="0.2">
      <c r="A55" s="49" t="s">
        <v>320</v>
      </c>
      <c r="B55" s="47" t="s">
        <v>321</v>
      </c>
      <c r="C55" s="43">
        <v>696671</v>
      </c>
      <c r="D55" s="73"/>
      <c r="E55" s="73"/>
      <c r="F55" s="43">
        <v>817499.77</v>
      </c>
      <c r="G55" s="43">
        <f t="shared" si="0"/>
        <v>117.34373470404252</v>
      </c>
      <c r="H55" s="75"/>
      <c r="I55" s="46"/>
      <c r="J55" s="46"/>
      <c r="K55" s="46"/>
      <c r="L55" s="46"/>
      <c r="M55" s="46"/>
      <c r="N55" s="46"/>
      <c r="O55" s="46"/>
    </row>
    <row r="56" spans="1:15" x14ac:dyDescent="0.2">
      <c r="A56" s="76" t="s">
        <v>322</v>
      </c>
      <c r="B56" s="77" t="s">
        <v>323</v>
      </c>
      <c r="C56" s="75">
        <f>+C57+C58</f>
        <v>101798</v>
      </c>
      <c r="D56" s="73"/>
      <c r="E56" s="73"/>
      <c r="F56" s="75">
        <f>+F57+F58</f>
        <v>94204.25</v>
      </c>
      <c r="G56" s="75">
        <f t="shared" si="0"/>
        <v>92.54037407414684</v>
      </c>
      <c r="H56" s="75"/>
      <c r="I56" s="46"/>
      <c r="J56" s="46"/>
      <c r="K56" s="46"/>
      <c r="L56" s="46"/>
      <c r="M56" s="46"/>
      <c r="N56" s="46"/>
      <c r="O56" s="46"/>
    </row>
    <row r="57" spans="1:15" x14ac:dyDescent="0.2">
      <c r="A57" s="49" t="s">
        <v>324</v>
      </c>
      <c r="B57" s="47" t="s">
        <v>211</v>
      </c>
      <c r="C57" s="43">
        <v>101798</v>
      </c>
      <c r="D57" s="73"/>
      <c r="E57" s="73"/>
      <c r="F57" s="43">
        <v>94204.25</v>
      </c>
      <c r="G57" s="43">
        <f t="shared" si="0"/>
        <v>92.54037407414684</v>
      </c>
      <c r="H57" s="75"/>
      <c r="I57" s="46"/>
      <c r="J57" s="46"/>
      <c r="K57" s="46"/>
      <c r="L57" s="46"/>
      <c r="M57" s="46"/>
      <c r="N57" s="46"/>
      <c r="O57" s="46"/>
    </row>
    <row r="58" spans="1:15" x14ac:dyDescent="0.2">
      <c r="A58" s="49" t="s">
        <v>325</v>
      </c>
      <c r="B58" s="47" t="s">
        <v>217</v>
      </c>
      <c r="C58" s="43"/>
      <c r="D58" s="73"/>
      <c r="E58" s="73"/>
      <c r="F58" s="43"/>
      <c r="G58" s="43" t="e">
        <f t="shared" si="0"/>
        <v>#DIV/0!</v>
      </c>
      <c r="H58" s="75"/>
      <c r="I58" s="46"/>
      <c r="J58" s="46"/>
      <c r="K58" s="46"/>
      <c r="L58" s="46"/>
      <c r="M58" s="46"/>
      <c r="N58" s="46"/>
      <c r="O58" s="46"/>
    </row>
    <row r="59" spans="1:15" x14ac:dyDescent="0.2">
      <c r="A59" s="78">
        <v>67</v>
      </c>
      <c r="B59" s="79" t="s">
        <v>549</v>
      </c>
      <c r="C59" s="75">
        <f>+C60+C64</f>
        <v>5922028</v>
      </c>
      <c r="D59" s="44">
        <v>12867260</v>
      </c>
      <c r="E59" s="44"/>
      <c r="F59" s="75">
        <f>+F60+F64</f>
        <v>6662608.9000000004</v>
      </c>
      <c r="G59" s="75">
        <f>+F59/C59*100</f>
        <v>112.50552851151667</v>
      </c>
      <c r="H59" s="75">
        <f>+F59/D59*100</f>
        <v>51.77954669447886</v>
      </c>
      <c r="I59" s="46"/>
      <c r="J59" s="46"/>
      <c r="K59" s="46"/>
      <c r="L59" s="46"/>
      <c r="M59" s="46"/>
      <c r="N59" s="46"/>
      <c r="O59" s="46"/>
    </row>
    <row r="60" spans="1:15" x14ac:dyDescent="0.2">
      <c r="A60" s="76">
        <v>671</v>
      </c>
      <c r="B60" s="77" t="s">
        <v>549</v>
      </c>
      <c r="C60" s="75">
        <f>+C61+C62+C63</f>
        <v>5922028</v>
      </c>
      <c r="D60" s="73"/>
      <c r="E60" s="73"/>
      <c r="F60" s="75">
        <f>+F61+F62+F63</f>
        <v>6662608.9000000004</v>
      </c>
      <c r="G60" s="75">
        <f t="shared" si="0"/>
        <v>112.50552851151667</v>
      </c>
      <c r="H60" s="75"/>
      <c r="I60" s="46"/>
      <c r="J60" s="46"/>
      <c r="K60" s="46"/>
      <c r="L60" s="46"/>
      <c r="M60" s="46"/>
      <c r="N60" s="46"/>
      <c r="O60" s="46"/>
    </row>
    <row r="61" spans="1:15" x14ac:dyDescent="0.2">
      <c r="A61" s="49">
        <v>6711</v>
      </c>
      <c r="B61" s="47" t="s">
        <v>578</v>
      </c>
      <c r="C61" s="43">
        <v>5922028</v>
      </c>
      <c r="D61" s="73"/>
      <c r="E61" s="73"/>
      <c r="F61" s="43">
        <v>6662608.9000000004</v>
      </c>
      <c r="G61" s="43">
        <f t="shared" si="0"/>
        <v>112.50552851151667</v>
      </c>
      <c r="H61" s="75"/>
      <c r="I61" s="46"/>
      <c r="J61" s="46"/>
      <c r="K61" s="46"/>
      <c r="L61" s="46"/>
      <c r="M61" s="46"/>
      <c r="N61" s="46"/>
      <c r="O61" s="46"/>
    </row>
    <row r="62" spans="1:15" ht="25.5" x14ac:dyDescent="0.2">
      <c r="A62" s="49">
        <v>6712</v>
      </c>
      <c r="B62" s="47" t="s">
        <v>579</v>
      </c>
      <c r="C62" s="43"/>
      <c r="D62" s="73"/>
      <c r="E62" s="73"/>
      <c r="F62" s="43"/>
      <c r="G62" s="43" t="e">
        <f t="shared" si="0"/>
        <v>#DIV/0!</v>
      </c>
      <c r="H62" s="75"/>
      <c r="I62" s="46"/>
      <c r="J62" s="46"/>
      <c r="K62" s="46"/>
      <c r="L62" s="46"/>
      <c r="M62" s="46"/>
      <c r="N62" s="46"/>
      <c r="O62" s="46"/>
    </row>
    <row r="63" spans="1:15" ht="25.5" x14ac:dyDescent="0.2">
      <c r="A63" s="49">
        <v>6714</v>
      </c>
      <c r="B63" s="47" t="s">
        <v>580</v>
      </c>
      <c r="C63" s="43"/>
      <c r="D63" s="73"/>
      <c r="E63" s="73"/>
      <c r="F63" s="43"/>
      <c r="G63" s="43" t="e">
        <f t="shared" si="0"/>
        <v>#DIV/0!</v>
      </c>
      <c r="H63" s="75"/>
      <c r="I63" s="46"/>
      <c r="J63" s="46"/>
      <c r="K63" s="46"/>
      <c r="L63" s="46"/>
      <c r="M63" s="46"/>
      <c r="N63" s="46"/>
      <c r="O63" s="46"/>
    </row>
    <row r="64" spans="1:15" x14ac:dyDescent="0.2">
      <c r="A64" s="76">
        <v>673</v>
      </c>
      <c r="B64" s="77" t="s">
        <v>557</v>
      </c>
      <c r="C64" s="75">
        <f>+C65</f>
        <v>0</v>
      </c>
      <c r="D64" s="73"/>
      <c r="E64" s="73"/>
      <c r="F64" s="75">
        <f>+F65</f>
        <v>0</v>
      </c>
      <c r="G64" s="75" t="e">
        <f t="shared" si="0"/>
        <v>#DIV/0!</v>
      </c>
      <c r="H64" s="75"/>
      <c r="I64" s="46"/>
      <c r="J64" s="46"/>
      <c r="K64" s="46"/>
      <c r="L64" s="46"/>
      <c r="M64" s="46"/>
      <c r="N64" s="46"/>
      <c r="O64" s="46"/>
    </row>
    <row r="65" spans="1:15" x14ac:dyDescent="0.2">
      <c r="A65" s="49">
        <v>6731</v>
      </c>
      <c r="B65" s="47" t="s">
        <v>557</v>
      </c>
      <c r="C65" s="43"/>
      <c r="D65" s="73"/>
      <c r="E65" s="73"/>
      <c r="F65" s="43"/>
      <c r="G65" s="43" t="e">
        <f t="shared" si="0"/>
        <v>#DIV/0!</v>
      </c>
      <c r="H65" s="75"/>
      <c r="I65" s="46"/>
      <c r="J65" s="46"/>
      <c r="K65" s="46"/>
      <c r="L65" s="46"/>
      <c r="M65" s="46"/>
      <c r="N65" s="46"/>
      <c r="O65" s="46"/>
    </row>
    <row r="66" spans="1:15" x14ac:dyDescent="0.2">
      <c r="A66" s="78" t="s">
        <v>326</v>
      </c>
      <c r="B66" s="79" t="s">
        <v>327</v>
      </c>
      <c r="C66" s="75">
        <f>+C67+C69</f>
        <v>0</v>
      </c>
      <c r="D66" s="44"/>
      <c r="E66" s="44"/>
      <c r="F66" s="75">
        <f>+F67+F69</f>
        <v>0</v>
      </c>
      <c r="G66" s="75" t="e">
        <f>+F66/C66*100</f>
        <v>#DIV/0!</v>
      </c>
      <c r="H66" s="75" t="e">
        <f>+F66/D66*100</f>
        <v>#DIV/0!</v>
      </c>
      <c r="I66" s="46"/>
      <c r="J66" s="46"/>
      <c r="K66" s="46"/>
      <c r="L66" s="46"/>
      <c r="M66" s="46"/>
      <c r="N66" s="46"/>
      <c r="O66" s="46"/>
    </row>
    <row r="67" spans="1:15" x14ac:dyDescent="0.2">
      <c r="A67" s="76" t="s">
        <v>328</v>
      </c>
      <c r="B67" s="77" t="s">
        <v>329</v>
      </c>
      <c r="C67" s="75">
        <f>+C68</f>
        <v>0</v>
      </c>
      <c r="D67" s="73"/>
      <c r="E67" s="73"/>
      <c r="F67" s="75">
        <f>+F68</f>
        <v>0</v>
      </c>
      <c r="G67" s="75" t="e">
        <f t="shared" si="0"/>
        <v>#DIV/0!</v>
      </c>
      <c r="H67" s="75"/>
      <c r="I67" s="46"/>
      <c r="J67" s="46"/>
      <c r="K67" s="46"/>
      <c r="L67" s="46"/>
      <c r="M67" s="46"/>
      <c r="N67" s="46"/>
      <c r="O67" s="46"/>
    </row>
    <row r="68" spans="1:15" x14ac:dyDescent="0.2">
      <c r="A68" s="49" t="s">
        <v>330</v>
      </c>
      <c r="B68" s="47" t="s">
        <v>331</v>
      </c>
      <c r="C68" s="43"/>
      <c r="D68" s="73"/>
      <c r="E68" s="73"/>
      <c r="F68" s="43"/>
      <c r="G68" s="43" t="e">
        <f t="shared" si="0"/>
        <v>#DIV/0!</v>
      </c>
      <c r="H68" s="75"/>
      <c r="I68" s="46"/>
      <c r="J68" s="46"/>
      <c r="K68" s="46"/>
      <c r="L68" s="46"/>
      <c r="M68" s="46"/>
      <c r="N68" s="46"/>
      <c r="O68" s="46"/>
    </row>
    <row r="69" spans="1:15" x14ac:dyDescent="0.2">
      <c r="A69" s="76" t="s">
        <v>332</v>
      </c>
      <c r="B69" s="77" t="s">
        <v>333</v>
      </c>
      <c r="C69" s="75">
        <f>+C70</f>
        <v>0</v>
      </c>
      <c r="D69" s="73"/>
      <c r="E69" s="73"/>
      <c r="F69" s="75">
        <f>+F70</f>
        <v>0</v>
      </c>
      <c r="G69" s="75" t="e">
        <f t="shared" si="0"/>
        <v>#DIV/0!</v>
      </c>
      <c r="H69" s="75"/>
      <c r="I69" s="46"/>
      <c r="J69" s="46"/>
      <c r="K69" s="46"/>
      <c r="L69" s="46"/>
      <c r="M69" s="46"/>
      <c r="N69" s="46"/>
      <c r="O69" s="46"/>
    </row>
    <row r="70" spans="1:15" x14ac:dyDescent="0.2">
      <c r="A70" s="49" t="s">
        <v>334</v>
      </c>
      <c r="B70" s="47" t="s">
        <v>333</v>
      </c>
      <c r="C70" s="43"/>
      <c r="D70" s="73"/>
      <c r="E70" s="73"/>
      <c r="F70" s="43"/>
      <c r="G70" s="43" t="e">
        <f t="shared" si="0"/>
        <v>#DIV/0!</v>
      </c>
      <c r="H70" s="75"/>
      <c r="I70" s="46"/>
      <c r="J70" s="46"/>
      <c r="K70" s="46"/>
      <c r="L70" s="46"/>
      <c r="M70" s="46"/>
      <c r="N70" s="46"/>
      <c r="O70" s="46"/>
    </row>
    <row r="71" spans="1:15" x14ac:dyDescent="0.2">
      <c r="A71" s="90" t="s">
        <v>335</v>
      </c>
      <c r="B71" s="91" t="s">
        <v>336</v>
      </c>
      <c r="C71" s="92">
        <f>+C72+C77</f>
        <v>694</v>
      </c>
      <c r="D71" s="93">
        <f>+D72+D77</f>
        <v>1400</v>
      </c>
      <c r="E71" s="93">
        <f>+E72+E77</f>
        <v>0</v>
      </c>
      <c r="F71" s="92">
        <f>+F72+F77</f>
        <v>98</v>
      </c>
      <c r="G71" s="94">
        <f>+F71/C71*100</f>
        <v>14.121037463976945</v>
      </c>
      <c r="H71" s="94">
        <f>+F71/D71*100</f>
        <v>7.0000000000000009</v>
      </c>
      <c r="I71" s="55"/>
      <c r="J71" s="55"/>
      <c r="K71" s="55"/>
      <c r="L71" s="55"/>
      <c r="M71" s="55"/>
      <c r="N71" s="55"/>
      <c r="O71" s="55"/>
    </row>
    <row r="72" spans="1:15" x14ac:dyDescent="0.2">
      <c r="A72" s="78" t="s">
        <v>337</v>
      </c>
      <c r="B72" s="79" t="s">
        <v>338</v>
      </c>
      <c r="C72" s="75">
        <f>+C73+C75</f>
        <v>0</v>
      </c>
      <c r="D72" s="44"/>
      <c r="E72" s="44"/>
      <c r="F72" s="75">
        <f>+F73+F75</f>
        <v>0</v>
      </c>
      <c r="G72" s="75" t="e">
        <f>+F72/C72*100</f>
        <v>#DIV/0!</v>
      </c>
      <c r="H72" s="75" t="e">
        <f>+F72/D72*100</f>
        <v>#DIV/0!</v>
      </c>
      <c r="I72" s="46"/>
      <c r="J72" s="46"/>
      <c r="K72" s="46"/>
      <c r="L72" s="46"/>
      <c r="M72" s="46"/>
      <c r="N72" s="46"/>
      <c r="O72" s="46"/>
    </row>
    <row r="73" spans="1:15" x14ac:dyDescent="0.2">
      <c r="A73" s="76" t="s">
        <v>339</v>
      </c>
      <c r="B73" s="77" t="s">
        <v>340</v>
      </c>
      <c r="C73" s="75">
        <f>+C74</f>
        <v>0</v>
      </c>
      <c r="D73" s="73"/>
      <c r="E73" s="73"/>
      <c r="F73" s="75">
        <f>+F74</f>
        <v>0</v>
      </c>
      <c r="G73" s="75" t="e">
        <f t="shared" si="0"/>
        <v>#DIV/0!</v>
      </c>
      <c r="H73" s="75"/>
      <c r="I73" s="46"/>
      <c r="J73" s="46"/>
      <c r="K73" s="46"/>
      <c r="L73" s="46"/>
      <c r="M73" s="46"/>
      <c r="N73" s="46"/>
      <c r="O73" s="46"/>
    </row>
    <row r="74" spans="1:15" x14ac:dyDescent="0.2">
      <c r="A74" s="49" t="s">
        <v>341</v>
      </c>
      <c r="B74" s="47" t="s">
        <v>342</v>
      </c>
      <c r="C74" s="43"/>
      <c r="D74" s="73"/>
      <c r="E74" s="73"/>
      <c r="F74" s="43"/>
      <c r="G74" s="43" t="e">
        <f t="shared" ref="G74:G88" si="1">+F74/C74*100</f>
        <v>#DIV/0!</v>
      </c>
      <c r="H74" s="75"/>
      <c r="I74" s="46"/>
      <c r="J74" s="46"/>
      <c r="K74" s="46"/>
      <c r="L74" s="46"/>
      <c r="M74" s="46"/>
      <c r="N74" s="46"/>
      <c r="O74" s="46"/>
    </row>
    <row r="75" spans="1:15" x14ac:dyDescent="0.2">
      <c r="A75" s="76" t="s">
        <v>343</v>
      </c>
      <c r="B75" s="77" t="s">
        <v>344</v>
      </c>
      <c r="C75" s="75">
        <f>+C76</f>
        <v>0</v>
      </c>
      <c r="D75" s="73"/>
      <c r="E75" s="73"/>
      <c r="F75" s="75">
        <f>+F76</f>
        <v>0</v>
      </c>
      <c r="G75" s="75" t="e">
        <f t="shared" si="1"/>
        <v>#DIV/0!</v>
      </c>
      <c r="H75" s="75"/>
      <c r="I75" s="46"/>
      <c r="J75" s="46"/>
      <c r="K75" s="46"/>
      <c r="L75" s="46"/>
      <c r="M75" s="46"/>
      <c r="N75" s="46"/>
      <c r="O75" s="46"/>
    </row>
    <row r="76" spans="1:15" x14ac:dyDescent="0.2">
      <c r="A76" s="49" t="s">
        <v>345</v>
      </c>
      <c r="B76" s="47" t="s">
        <v>346</v>
      </c>
      <c r="C76" s="43"/>
      <c r="D76" s="73"/>
      <c r="E76" s="73"/>
      <c r="F76" s="43"/>
      <c r="G76" s="43" t="e">
        <f t="shared" si="1"/>
        <v>#DIV/0!</v>
      </c>
      <c r="H76" s="75"/>
      <c r="I76" s="46"/>
      <c r="J76" s="46"/>
      <c r="K76" s="46"/>
      <c r="L76" s="46"/>
      <c r="M76" s="46"/>
      <c r="N76" s="46"/>
      <c r="O76" s="46"/>
    </row>
    <row r="77" spans="1:15" x14ac:dyDescent="0.2">
      <c r="A77" s="78" t="s">
        <v>347</v>
      </c>
      <c r="B77" s="79" t="s">
        <v>348</v>
      </c>
      <c r="C77" s="75">
        <f>+C78+C81+C85+C88</f>
        <v>694</v>
      </c>
      <c r="D77" s="44">
        <v>1400</v>
      </c>
      <c r="E77" s="44"/>
      <c r="F77" s="75">
        <f>+F78+F81+F85+F88</f>
        <v>98</v>
      </c>
      <c r="G77" s="75">
        <f>+F77/C77*100</f>
        <v>14.121037463976945</v>
      </c>
      <c r="H77" s="75">
        <f>+F77/D77*100</f>
        <v>7.0000000000000009</v>
      </c>
      <c r="I77" s="46"/>
      <c r="J77" s="46"/>
      <c r="K77" s="46"/>
      <c r="L77" s="46"/>
      <c r="M77" s="46"/>
      <c r="N77" s="46"/>
      <c r="O77" s="46"/>
    </row>
    <row r="78" spans="1:15" x14ac:dyDescent="0.2">
      <c r="A78" s="76" t="s">
        <v>349</v>
      </c>
      <c r="B78" s="77" t="s">
        <v>350</v>
      </c>
      <c r="C78" s="75">
        <f>+C79+C80</f>
        <v>694</v>
      </c>
      <c r="D78" s="73"/>
      <c r="E78" s="73"/>
      <c r="F78" s="75">
        <f>+F79+F80</f>
        <v>98</v>
      </c>
      <c r="G78" s="75">
        <f t="shared" si="1"/>
        <v>14.121037463976945</v>
      </c>
      <c r="H78" s="75"/>
      <c r="I78" s="46"/>
      <c r="J78" s="46"/>
      <c r="K78" s="46"/>
      <c r="L78" s="46"/>
      <c r="M78" s="46"/>
      <c r="N78" s="46"/>
      <c r="O78" s="46"/>
    </row>
    <row r="79" spans="1:15" x14ac:dyDescent="0.2">
      <c r="A79" s="49" t="s">
        <v>351</v>
      </c>
      <c r="B79" s="47" t="s">
        <v>352</v>
      </c>
      <c r="C79" s="43">
        <v>694</v>
      </c>
      <c r="D79" s="73"/>
      <c r="E79" s="73"/>
      <c r="F79" s="43">
        <v>98</v>
      </c>
      <c r="G79" s="43">
        <f>+F79/C79*100</f>
        <v>14.121037463976945</v>
      </c>
      <c r="H79" s="75"/>
      <c r="I79" s="46"/>
      <c r="J79" s="46"/>
      <c r="K79" s="46"/>
      <c r="L79" s="46"/>
      <c r="M79" s="46"/>
      <c r="N79" s="46"/>
      <c r="O79" s="46"/>
    </row>
    <row r="80" spans="1:15" x14ac:dyDescent="0.2">
      <c r="A80" s="49" t="s">
        <v>353</v>
      </c>
      <c r="B80" s="47" t="s">
        <v>237</v>
      </c>
      <c r="C80" s="43"/>
      <c r="D80" s="73"/>
      <c r="E80" s="73"/>
      <c r="F80" s="43"/>
      <c r="G80" s="43" t="e">
        <f t="shared" si="1"/>
        <v>#DIV/0!</v>
      </c>
      <c r="H80" s="75"/>
      <c r="I80" s="46"/>
      <c r="J80" s="46"/>
      <c r="K80" s="46"/>
      <c r="L80" s="46"/>
      <c r="M80" s="46"/>
      <c r="N80" s="46"/>
      <c r="O80" s="46"/>
    </row>
    <row r="81" spans="1:15" x14ac:dyDescent="0.2">
      <c r="A81" s="76" t="s">
        <v>354</v>
      </c>
      <c r="B81" s="77" t="s">
        <v>355</v>
      </c>
      <c r="C81" s="75">
        <f>+C82+C83+C84</f>
        <v>0</v>
      </c>
      <c r="D81" s="73"/>
      <c r="E81" s="73"/>
      <c r="F81" s="75">
        <f>+F82+F83+F84</f>
        <v>0</v>
      </c>
      <c r="G81" s="75" t="e">
        <f t="shared" si="1"/>
        <v>#DIV/0!</v>
      </c>
      <c r="H81" s="75"/>
      <c r="I81" s="46"/>
      <c r="J81" s="46"/>
      <c r="K81" s="46"/>
      <c r="L81" s="46"/>
      <c r="M81" s="46"/>
      <c r="N81" s="46"/>
      <c r="O81" s="46"/>
    </row>
    <row r="82" spans="1:15" x14ac:dyDescent="0.2">
      <c r="A82" s="49" t="s">
        <v>356</v>
      </c>
      <c r="B82" s="47" t="s">
        <v>241</v>
      </c>
      <c r="C82" s="43"/>
      <c r="D82" s="73"/>
      <c r="E82" s="73"/>
      <c r="F82" s="43"/>
      <c r="G82" s="43" t="e">
        <f t="shared" si="1"/>
        <v>#DIV/0!</v>
      </c>
      <c r="H82" s="75"/>
      <c r="I82" s="46"/>
      <c r="J82" s="46"/>
      <c r="K82" s="46"/>
      <c r="L82" s="46"/>
      <c r="M82" s="46"/>
      <c r="N82" s="46"/>
      <c r="O82" s="46"/>
    </row>
    <row r="83" spans="1:15" x14ac:dyDescent="0.2">
      <c r="A83" s="49" t="s">
        <v>357</v>
      </c>
      <c r="B83" s="47" t="s">
        <v>358</v>
      </c>
      <c r="C83" s="43"/>
      <c r="D83" s="73"/>
      <c r="E83" s="73"/>
      <c r="F83" s="43"/>
      <c r="G83" s="43" t="e">
        <f t="shared" si="1"/>
        <v>#DIV/0!</v>
      </c>
      <c r="H83" s="75"/>
      <c r="I83" s="46"/>
      <c r="J83" s="46"/>
      <c r="K83" s="46"/>
      <c r="L83" s="46"/>
      <c r="M83" s="46"/>
      <c r="N83" s="46"/>
      <c r="O83" s="46"/>
    </row>
    <row r="84" spans="1:15" x14ac:dyDescent="0.2">
      <c r="A84" s="49" t="s">
        <v>359</v>
      </c>
      <c r="B84" s="47" t="s">
        <v>360</v>
      </c>
      <c r="C84" s="43"/>
      <c r="D84" s="73"/>
      <c r="E84" s="73"/>
      <c r="F84" s="43"/>
      <c r="G84" s="43" t="e">
        <f t="shared" si="1"/>
        <v>#DIV/0!</v>
      </c>
      <c r="H84" s="75"/>
      <c r="I84" s="46"/>
      <c r="J84" s="46"/>
      <c r="K84" s="46"/>
      <c r="L84" s="46"/>
      <c r="M84" s="46"/>
      <c r="N84" s="46"/>
      <c r="O84" s="46"/>
    </row>
    <row r="85" spans="1:15" x14ac:dyDescent="0.2">
      <c r="A85" s="76" t="s">
        <v>361</v>
      </c>
      <c r="B85" s="77" t="s">
        <v>362</v>
      </c>
      <c r="C85" s="75">
        <f>+C86+C87</f>
        <v>0</v>
      </c>
      <c r="D85" s="73"/>
      <c r="E85" s="73"/>
      <c r="F85" s="75">
        <f>+F86+F87</f>
        <v>0</v>
      </c>
      <c r="G85" s="75" t="e">
        <f t="shared" si="1"/>
        <v>#DIV/0!</v>
      </c>
      <c r="H85" s="75"/>
      <c r="I85" s="46"/>
      <c r="J85" s="46"/>
      <c r="K85" s="46"/>
      <c r="L85" s="46"/>
      <c r="M85" s="46"/>
      <c r="N85" s="46"/>
      <c r="O85" s="46"/>
    </row>
    <row r="86" spans="1:15" x14ac:dyDescent="0.2">
      <c r="A86" s="49" t="s">
        <v>363</v>
      </c>
      <c r="B86" s="47" t="s">
        <v>364</v>
      </c>
      <c r="C86" s="43"/>
      <c r="D86" s="73"/>
      <c r="E86" s="73"/>
      <c r="F86" s="43"/>
      <c r="G86" s="43" t="e">
        <f t="shared" si="1"/>
        <v>#DIV/0!</v>
      </c>
      <c r="H86" s="75"/>
      <c r="I86" s="46"/>
      <c r="J86" s="46"/>
      <c r="K86" s="46"/>
      <c r="L86" s="46"/>
      <c r="M86" s="46"/>
      <c r="N86" s="46"/>
      <c r="O86" s="46"/>
    </row>
    <row r="87" spans="1:15" x14ac:dyDescent="0.2">
      <c r="A87" s="49" t="s">
        <v>365</v>
      </c>
      <c r="B87" s="47" t="s">
        <v>366</v>
      </c>
      <c r="C87" s="43"/>
      <c r="D87" s="73"/>
      <c r="E87" s="73"/>
      <c r="F87" s="43"/>
      <c r="G87" s="43" t="e">
        <f t="shared" si="1"/>
        <v>#DIV/0!</v>
      </c>
      <c r="H87" s="75"/>
      <c r="I87" s="46"/>
      <c r="J87" s="46"/>
      <c r="K87" s="46"/>
      <c r="L87" s="46"/>
      <c r="M87" s="46"/>
      <c r="N87" s="46"/>
      <c r="O87" s="46"/>
    </row>
    <row r="88" spans="1:15" x14ac:dyDescent="0.2">
      <c r="A88" s="76" t="s">
        <v>367</v>
      </c>
      <c r="B88" s="77" t="s">
        <v>368</v>
      </c>
      <c r="C88" s="75">
        <f>+C89</f>
        <v>0</v>
      </c>
      <c r="D88" s="73"/>
      <c r="E88" s="73"/>
      <c r="F88" s="75">
        <f>+F89</f>
        <v>0</v>
      </c>
      <c r="G88" s="75" t="e">
        <f t="shared" si="1"/>
        <v>#DIV/0!</v>
      </c>
      <c r="H88" s="75"/>
      <c r="I88" s="46"/>
      <c r="J88" s="46"/>
      <c r="K88" s="46"/>
      <c r="L88" s="46"/>
      <c r="M88" s="46"/>
      <c r="N88" s="46"/>
      <c r="O88" s="46"/>
    </row>
    <row r="89" spans="1:15" x14ac:dyDescent="0.2">
      <c r="A89" s="49" t="s">
        <v>369</v>
      </c>
      <c r="B89" s="47" t="s">
        <v>370</v>
      </c>
      <c r="C89" s="43"/>
      <c r="D89" s="73"/>
      <c r="E89" s="73"/>
      <c r="F89" s="43"/>
      <c r="G89" s="43" t="e">
        <f>+F89/C89*100</f>
        <v>#DIV/0!</v>
      </c>
      <c r="H89" s="75"/>
      <c r="I89" s="46"/>
      <c r="J89" s="46"/>
      <c r="K89" s="46"/>
      <c r="L89" s="46"/>
      <c r="M89" s="46"/>
      <c r="N89" s="46"/>
      <c r="O89" s="46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2"/>
  <sheetViews>
    <sheetView zoomScaleNormal="10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I14" sqref="I14"/>
    </sheetView>
  </sheetViews>
  <sheetFormatPr defaultRowHeight="12.75" x14ac:dyDescent="0.2"/>
  <cols>
    <col min="1" max="1" width="16.7109375" style="31" customWidth="1"/>
    <col min="2" max="2" width="48.140625" style="34" customWidth="1"/>
    <col min="3" max="3" width="20.140625" style="35" customWidth="1"/>
    <col min="4" max="5" width="17.5703125" style="36" bestFit="1" customWidth="1"/>
    <col min="6" max="6" width="16.42578125" style="35" bestFit="1" customWidth="1"/>
    <col min="7" max="7" width="15.5703125" style="35" bestFit="1" customWidth="1"/>
    <col min="8" max="8" width="11.85546875" style="35" bestFit="1" customWidth="1"/>
    <col min="9" max="9" width="15.42578125" style="31" bestFit="1" customWidth="1"/>
    <col min="10" max="10" width="9.42578125" style="31" bestFit="1" customWidth="1"/>
    <col min="11" max="11" width="15.42578125" style="31" bestFit="1" customWidth="1"/>
    <col min="12" max="12" width="9.42578125" style="31" bestFit="1" customWidth="1"/>
    <col min="13" max="256" width="9.140625" style="31"/>
    <col min="257" max="257" width="19" style="31" customWidth="1"/>
    <col min="258" max="258" width="57.5703125" style="31" customWidth="1"/>
    <col min="259" max="259" width="20.140625" style="31" customWidth="1"/>
    <col min="260" max="261" width="17.5703125" style="31" bestFit="1" customWidth="1"/>
    <col min="262" max="262" width="16.42578125" style="31" bestFit="1" customWidth="1"/>
    <col min="263" max="263" width="15.5703125" style="31" bestFit="1" customWidth="1"/>
    <col min="264" max="264" width="11.85546875" style="31" bestFit="1" customWidth="1"/>
    <col min="265" max="265" width="15.42578125" style="31" bestFit="1" customWidth="1"/>
    <col min="266" max="266" width="9.42578125" style="31" bestFit="1" customWidth="1"/>
    <col min="267" max="267" width="15.42578125" style="31" bestFit="1" customWidth="1"/>
    <col min="268" max="268" width="9.42578125" style="31" bestFit="1" customWidth="1"/>
    <col min="269" max="512" width="9.140625" style="31"/>
    <col min="513" max="513" width="19" style="31" customWidth="1"/>
    <col min="514" max="514" width="57.5703125" style="31" customWidth="1"/>
    <col min="515" max="515" width="20.140625" style="31" customWidth="1"/>
    <col min="516" max="517" width="17.5703125" style="31" bestFit="1" customWidth="1"/>
    <col min="518" max="518" width="16.42578125" style="31" bestFit="1" customWidth="1"/>
    <col min="519" max="519" width="15.5703125" style="31" bestFit="1" customWidth="1"/>
    <col min="520" max="520" width="11.85546875" style="31" bestFit="1" customWidth="1"/>
    <col min="521" max="521" width="15.42578125" style="31" bestFit="1" customWidth="1"/>
    <col min="522" max="522" width="9.42578125" style="31" bestFit="1" customWidth="1"/>
    <col min="523" max="523" width="15.42578125" style="31" bestFit="1" customWidth="1"/>
    <col min="524" max="524" width="9.42578125" style="31" bestFit="1" customWidth="1"/>
    <col min="525" max="768" width="9.140625" style="31"/>
    <col min="769" max="769" width="19" style="31" customWidth="1"/>
    <col min="770" max="770" width="57.5703125" style="31" customWidth="1"/>
    <col min="771" max="771" width="20.140625" style="31" customWidth="1"/>
    <col min="772" max="773" width="17.5703125" style="31" bestFit="1" customWidth="1"/>
    <col min="774" max="774" width="16.42578125" style="31" bestFit="1" customWidth="1"/>
    <col min="775" max="775" width="15.5703125" style="31" bestFit="1" customWidth="1"/>
    <col min="776" max="776" width="11.85546875" style="31" bestFit="1" customWidth="1"/>
    <col min="777" max="777" width="15.42578125" style="31" bestFit="1" customWidth="1"/>
    <col min="778" max="778" width="9.42578125" style="31" bestFit="1" customWidth="1"/>
    <col min="779" max="779" width="15.42578125" style="31" bestFit="1" customWidth="1"/>
    <col min="780" max="780" width="9.42578125" style="31" bestFit="1" customWidth="1"/>
    <col min="781" max="1024" width="9.140625" style="31"/>
    <col min="1025" max="1025" width="19" style="31" customWidth="1"/>
    <col min="1026" max="1026" width="57.5703125" style="31" customWidth="1"/>
    <col min="1027" max="1027" width="20.140625" style="31" customWidth="1"/>
    <col min="1028" max="1029" width="17.5703125" style="31" bestFit="1" customWidth="1"/>
    <col min="1030" max="1030" width="16.42578125" style="31" bestFit="1" customWidth="1"/>
    <col min="1031" max="1031" width="15.5703125" style="31" bestFit="1" customWidth="1"/>
    <col min="1032" max="1032" width="11.85546875" style="31" bestFit="1" customWidth="1"/>
    <col min="1033" max="1033" width="15.42578125" style="31" bestFit="1" customWidth="1"/>
    <col min="1034" max="1034" width="9.42578125" style="31" bestFit="1" customWidth="1"/>
    <col min="1035" max="1035" width="15.42578125" style="31" bestFit="1" customWidth="1"/>
    <col min="1036" max="1036" width="9.42578125" style="31" bestFit="1" customWidth="1"/>
    <col min="1037" max="1280" width="9.140625" style="31"/>
    <col min="1281" max="1281" width="19" style="31" customWidth="1"/>
    <col min="1282" max="1282" width="57.5703125" style="31" customWidth="1"/>
    <col min="1283" max="1283" width="20.140625" style="31" customWidth="1"/>
    <col min="1284" max="1285" width="17.5703125" style="31" bestFit="1" customWidth="1"/>
    <col min="1286" max="1286" width="16.42578125" style="31" bestFit="1" customWidth="1"/>
    <col min="1287" max="1287" width="15.5703125" style="31" bestFit="1" customWidth="1"/>
    <col min="1288" max="1288" width="11.85546875" style="31" bestFit="1" customWidth="1"/>
    <col min="1289" max="1289" width="15.42578125" style="31" bestFit="1" customWidth="1"/>
    <col min="1290" max="1290" width="9.42578125" style="31" bestFit="1" customWidth="1"/>
    <col min="1291" max="1291" width="15.42578125" style="31" bestFit="1" customWidth="1"/>
    <col min="1292" max="1292" width="9.42578125" style="31" bestFit="1" customWidth="1"/>
    <col min="1293" max="1536" width="9.140625" style="31"/>
    <col min="1537" max="1537" width="19" style="31" customWidth="1"/>
    <col min="1538" max="1538" width="57.5703125" style="31" customWidth="1"/>
    <col min="1539" max="1539" width="20.140625" style="31" customWidth="1"/>
    <col min="1540" max="1541" width="17.5703125" style="31" bestFit="1" customWidth="1"/>
    <col min="1542" max="1542" width="16.42578125" style="31" bestFit="1" customWidth="1"/>
    <col min="1543" max="1543" width="15.5703125" style="31" bestFit="1" customWidth="1"/>
    <col min="1544" max="1544" width="11.85546875" style="31" bestFit="1" customWidth="1"/>
    <col min="1545" max="1545" width="15.42578125" style="31" bestFit="1" customWidth="1"/>
    <col min="1546" max="1546" width="9.42578125" style="31" bestFit="1" customWidth="1"/>
    <col min="1547" max="1547" width="15.42578125" style="31" bestFit="1" customWidth="1"/>
    <col min="1548" max="1548" width="9.42578125" style="31" bestFit="1" customWidth="1"/>
    <col min="1549" max="1792" width="9.140625" style="31"/>
    <col min="1793" max="1793" width="19" style="31" customWidth="1"/>
    <col min="1794" max="1794" width="57.5703125" style="31" customWidth="1"/>
    <col min="1795" max="1795" width="20.140625" style="31" customWidth="1"/>
    <col min="1796" max="1797" width="17.5703125" style="31" bestFit="1" customWidth="1"/>
    <col min="1798" max="1798" width="16.42578125" style="31" bestFit="1" customWidth="1"/>
    <col min="1799" max="1799" width="15.5703125" style="31" bestFit="1" customWidth="1"/>
    <col min="1800" max="1800" width="11.85546875" style="31" bestFit="1" customWidth="1"/>
    <col min="1801" max="1801" width="15.42578125" style="31" bestFit="1" customWidth="1"/>
    <col min="1802" max="1802" width="9.42578125" style="31" bestFit="1" customWidth="1"/>
    <col min="1803" max="1803" width="15.42578125" style="31" bestFit="1" customWidth="1"/>
    <col min="1804" max="1804" width="9.42578125" style="31" bestFit="1" customWidth="1"/>
    <col min="1805" max="2048" width="9.140625" style="31"/>
    <col min="2049" max="2049" width="19" style="31" customWidth="1"/>
    <col min="2050" max="2050" width="57.5703125" style="31" customWidth="1"/>
    <col min="2051" max="2051" width="20.140625" style="31" customWidth="1"/>
    <col min="2052" max="2053" width="17.5703125" style="31" bestFit="1" customWidth="1"/>
    <col min="2054" max="2054" width="16.42578125" style="31" bestFit="1" customWidth="1"/>
    <col min="2055" max="2055" width="15.5703125" style="31" bestFit="1" customWidth="1"/>
    <col min="2056" max="2056" width="11.85546875" style="31" bestFit="1" customWidth="1"/>
    <col min="2057" max="2057" width="15.42578125" style="31" bestFit="1" customWidth="1"/>
    <col min="2058" max="2058" width="9.42578125" style="31" bestFit="1" customWidth="1"/>
    <col min="2059" max="2059" width="15.42578125" style="31" bestFit="1" customWidth="1"/>
    <col min="2060" max="2060" width="9.42578125" style="31" bestFit="1" customWidth="1"/>
    <col min="2061" max="2304" width="9.140625" style="31"/>
    <col min="2305" max="2305" width="19" style="31" customWidth="1"/>
    <col min="2306" max="2306" width="57.5703125" style="31" customWidth="1"/>
    <col min="2307" max="2307" width="20.140625" style="31" customWidth="1"/>
    <col min="2308" max="2309" width="17.5703125" style="31" bestFit="1" customWidth="1"/>
    <col min="2310" max="2310" width="16.42578125" style="31" bestFit="1" customWidth="1"/>
    <col min="2311" max="2311" width="15.5703125" style="31" bestFit="1" customWidth="1"/>
    <col min="2312" max="2312" width="11.85546875" style="31" bestFit="1" customWidth="1"/>
    <col min="2313" max="2313" width="15.42578125" style="31" bestFit="1" customWidth="1"/>
    <col min="2314" max="2314" width="9.42578125" style="31" bestFit="1" customWidth="1"/>
    <col min="2315" max="2315" width="15.42578125" style="31" bestFit="1" customWidth="1"/>
    <col min="2316" max="2316" width="9.42578125" style="31" bestFit="1" customWidth="1"/>
    <col min="2317" max="2560" width="9.140625" style="31"/>
    <col min="2561" max="2561" width="19" style="31" customWidth="1"/>
    <col min="2562" max="2562" width="57.5703125" style="31" customWidth="1"/>
    <col min="2563" max="2563" width="20.140625" style="31" customWidth="1"/>
    <col min="2564" max="2565" width="17.5703125" style="31" bestFit="1" customWidth="1"/>
    <col min="2566" max="2566" width="16.42578125" style="31" bestFit="1" customWidth="1"/>
    <col min="2567" max="2567" width="15.5703125" style="31" bestFit="1" customWidth="1"/>
    <col min="2568" max="2568" width="11.85546875" style="31" bestFit="1" customWidth="1"/>
    <col min="2569" max="2569" width="15.42578125" style="31" bestFit="1" customWidth="1"/>
    <col min="2570" max="2570" width="9.42578125" style="31" bestFit="1" customWidth="1"/>
    <col min="2571" max="2571" width="15.42578125" style="31" bestFit="1" customWidth="1"/>
    <col min="2572" max="2572" width="9.42578125" style="31" bestFit="1" customWidth="1"/>
    <col min="2573" max="2816" width="9.140625" style="31"/>
    <col min="2817" max="2817" width="19" style="31" customWidth="1"/>
    <col min="2818" max="2818" width="57.5703125" style="31" customWidth="1"/>
    <col min="2819" max="2819" width="20.140625" style="31" customWidth="1"/>
    <col min="2820" max="2821" width="17.5703125" style="31" bestFit="1" customWidth="1"/>
    <col min="2822" max="2822" width="16.42578125" style="31" bestFit="1" customWidth="1"/>
    <col min="2823" max="2823" width="15.5703125" style="31" bestFit="1" customWidth="1"/>
    <col min="2824" max="2824" width="11.85546875" style="31" bestFit="1" customWidth="1"/>
    <col min="2825" max="2825" width="15.42578125" style="31" bestFit="1" customWidth="1"/>
    <col min="2826" max="2826" width="9.42578125" style="31" bestFit="1" customWidth="1"/>
    <col min="2827" max="2827" width="15.42578125" style="31" bestFit="1" customWidth="1"/>
    <col min="2828" max="2828" width="9.42578125" style="31" bestFit="1" customWidth="1"/>
    <col min="2829" max="3072" width="9.140625" style="31"/>
    <col min="3073" max="3073" width="19" style="31" customWidth="1"/>
    <col min="3074" max="3074" width="57.5703125" style="31" customWidth="1"/>
    <col min="3075" max="3075" width="20.140625" style="31" customWidth="1"/>
    <col min="3076" max="3077" width="17.5703125" style="31" bestFit="1" customWidth="1"/>
    <col min="3078" max="3078" width="16.42578125" style="31" bestFit="1" customWidth="1"/>
    <col min="3079" max="3079" width="15.5703125" style="31" bestFit="1" customWidth="1"/>
    <col min="3080" max="3080" width="11.85546875" style="31" bestFit="1" customWidth="1"/>
    <col min="3081" max="3081" width="15.42578125" style="31" bestFit="1" customWidth="1"/>
    <col min="3082" max="3082" width="9.42578125" style="31" bestFit="1" customWidth="1"/>
    <col min="3083" max="3083" width="15.42578125" style="31" bestFit="1" customWidth="1"/>
    <col min="3084" max="3084" width="9.42578125" style="31" bestFit="1" customWidth="1"/>
    <col min="3085" max="3328" width="9.140625" style="31"/>
    <col min="3329" max="3329" width="19" style="31" customWidth="1"/>
    <col min="3330" max="3330" width="57.5703125" style="31" customWidth="1"/>
    <col min="3331" max="3331" width="20.140625" style="31" customWidth="1"/>
    <col min="3332" max="3333" width="17.5703125" style="31" bestFit="1" customWidth="1"/>
    <col min="3334" max="3334" width="16.42578125" style="31" bestFit="1" customWidth="1"/>
    <col min="3335" max="3335" width="15.5703125" style="31" bestFit="1" customWidth="1"/>
    <col min="3336" max="3336" width="11.85546875" style="31" bestFit="1" customWidth="1"/>
    <col min="3337" max="3337" width="15.42578125" style="31" bestFit="1" customWidth="1"/>
    <col min="3338" max="3338" width="9.42578125" style="31" bestFit="1" customWidth="1"/>
    <col min="3339" max="3339" width="15.42578125" style="31" bestFit="1" customWidth="1"/>
    <col min="3340" max="3340" width="9.42578125" style="31" bestFit="1" customWidth="1"/>
    <col min="3341" max="3584" width="9.140625" style="31"/>
    <col min="3585" max="3585" width="19" style="31" customWidth="1"/>
    <col min="3586" max="3586" width="57.5703125" style="31" customWidth="1"/>
    <col min="3587" max="3587" width="20.140625" style="31" customWidth="1"/>
    <col min="3588" max="3589" width="17.5703125" style="31" bestFit="1" customWidth="1"/>
    <col min="3590" max="3590" width="16.42578125" style="31" bestFit="1" customWidth="1"/>
    <col min="3591" max="3591" width="15.5703125" style="31" bestFit="1" customWidth="1"/>
    <col min="3592" max="3592" width="11.85546875" style="31" bestFit="1" customWidth="1"/>
    <col min="3593" max="3593" width="15.42578125" style="31" bestFit="1" customWidth="1"/>
    <col min="3594" max="3594" width="9.42578125" style="31" bestFit="1" customWidth="1"/>
    <col min="3595" max="3595" width="15.42578125" style="31" bestFit="1" customWidth="1"/>
    <col min="3596" max="3596" width="9.42578125" style="31" bestFit="1" customWidth="1"/>
    <col min="3597" max="3840" width="9.140625" style="31"/>
    <col min="3841" max="3841" width="19" style="31" customWidth="1"/>
    <col min="3842" max="3842" width="57.5703125" style="31" customWidth="1"/>
    <col min="3843" max="3843" width="20.140625" style="31" customWidth="1"/>
    <col min="3844" max="3845" width="17.5703125" style="31" bestFit="1" customWidth="1"/>
    <col min="3846" max="3846" width="16.42578125" style="31" bestFit="1" customWidth="1"/>
    <col min="3847" max="3847" width="15.5703125" style="31" bestFit="1" customWidth="1"/>
    <col min="3848" max="3848" width="11.85546875" style="31" bestFit="1" customWidth="1"/>
    <col min="3849" max="3849" width="15.42578125" style="31" bestFit="1" customWidth="1"/>
    <col min="3850" max="3850" width="9.42578125" style="31" bestFit="1" customWidth="1"/>
    <col min="3851" max="3851" width="15.42578125" style="31" bestFit="1" customWidth="1"/>
    <col min="3852" max="3852" width="9.42578125" style="31" bestFit="1" customWidth="1"/>
    <col min="3853" max="4096" width="9.140625" style="31"/>
    <col min="4097" max="4097" width="19" style="31" customWidth="1"/>
    <col min="4098" max="4098" width="57.5703125" style="31" customWidth="1"/>
    <col min="4099" max="4099" width="20.140625" style="31" customWidth="1"/>
    <col min="4100" max="4101" width="17.5703125" style="31" bestFit="1" customWidth="1"/>
    <col min="4102" max="4102" width="16.42578125" style="31" bestFit="1" customWidth="1"/>
    <col min="4103" max="4103" width="15.5703125" style="31" bestFit="1" customWidth="1"/>
    <col min="4104" max="4104" width="11.85546875" style="31" bestFit="1" customWidth="1"/>
    <col min="4105" max="4105" width="15.42578125" style="31" bestFit="1" customWidth="1"/>
    <col min="4106" max="4106" width="9.42578125" style="31" bestFit="1" customWidth="1"/>
    <col min="4107" max="4107" width="15.42578125" style="31" bestFit="1" customWidth="1"/>
    <col min="4108" max="4108" width="9.42578125" style="31" bestFit="1" customWidth="1"/>
    <col min="4109" max="4352" width="9.140625" style="31"/>
    <col min="4353" max="4353" width="19" style="31" customWidth="1"/>
    <col min="4354" max="4354" width="57.5703125" style="31" customWidth="1"/>
    <col min="4355" max="4355" width="20.140625" style="31" customWidth="1"/>
    <col min="4356" max="4357" width="17.5703125" style="31" bestFit="1" customWidth="1"/>
    <col min="4358" max="4358" width="16.42578125" style="31" bestFit="1" customWidth="1"/>
    <col min="4359" max="4359" width="15.5703125" style="31" bestFit="1" customWidth="1"/>
    <col min="4360" max="4360" width="11.85546875" style="31" bestFit="1" customWidth="1"/>
    <col min="4361" max="4361" width="15.42578125" style="31" bestFit="1" customWidth="1"/>
    <col min="4362" max="4362" width="9.42578125" style="31" bestFit="1" customWidth="1"/>
    <col min="4363" max="4363" width="15.42578125" style="31" bestFit="1" customWidth="1"/>
    <col min="4364" max="4364" width="9.42578125" style="31" bestFit="1" customWidth="1"/>
    <col min="4365" max="4608" width="9.140625" style="31"/>
    <col min="4609" max="4609" width="19" style="31" customWidth="1"/>
    <col min="4610" max="4610" width="57.5703125" style="31" customWidth="1"/>
    <col min="4611" max="4611" width="20.140625" style="31" customWidth="1"/>
    <col min="4612" max="4613" width="17.5703125" style="31" bestFit="1" customWidth="1"/>
    <col min="4614" max="4614" width="16.42578125" style="31" bestFit="1" customWidth="1"/>
    <col min="4615" max="4615" width="15.5703125" style="31" bestFit="1" customWidth="1"/>
    <col min="4616" max="4616" width="11.85546875" style="31" bestFit="1" customWidth="1"/>
    <col min="4617" max="4617" width="15.42578125" style="31" bestFit="1" customWidth="1"/>
    <col min="4618" max="4618" width="9.42578125" style="31" bestFit="1" customWidth="1"/>
    <col min="4619" max="4619" width="15.42578125" style="31" bestFit="1" customWidth="1"/>
    <col min="4620" max="4620" width="9.42578125" style="31" bestFit="1" customWidth="1"/>
    <col min="4621" max="4864" width="9.140625" style="31"/>
    <col min="4865" max="4865" width="19" style="31" customWidth="1"/>
    <col min="4866" max="4866" width="57.5703125" style="31" customWidth="1"/>
    <col min="4867" max="4867" width="20.140625" style="31" customWidth="1"/>
    <col min="4868" max="4869" width="17.5703125" style="31" bestFit="1" customWidth="1"/>
    <col min="4870" max="4870" width="16.42578125" style="31" bestFit="1" customWidth="1"/>
    <col min="4871" max="4871" width="15.5703125" style="31" bestFit="1" customWidth="1"/>
    <col min="4872" max="4872" width="11.85546875" style="31" bestFit="1" customWidth="1"/>
    <col min="4873" max="4873" width="15.42578125" style="31" bestFit="1" customWidth="1"/>
    <col min="4874" max="4874" width="9.42578125" style="31" bestFit="1" customWidth="1"/>
    <col min="4875" max="4875" width="15.42578125" style="31" bestFit="1" customWidth="1"/>
    <col min="4876" max="4876" width="9.42578125" style="31" bestFit="1" customWidth="1"/>
    <col min="4877" max="5120" width="9.140625" style="31"/>
    <col min="5121" max="5121" width="19" style="31" customWidth="1"/>
    <col min="5122" max="5122" width="57.5703125" style="31" customWidth="1"/>
    <col min="5123" max="5123" width="20.140625" style="31" customWidth="1"/>
    <col min="5124" max="5125" width="17.5703125" style="31" bestFit="1" customWidth="1"/>
    <col min="5126" max="5126" width="16.42578125" style="31" bestFit="1" customWidth="1"/>
    <col min="5127" max="5127" width="15.5703125" style="31" bestFit="1" customWidth="1"/>
    <col min="5128" max="5128" width="11.85546875" style="31" bestFit="1" customWidth="1"/>
    <col min="5129" max="5129" width="15.42578125" style="31" bestFit="1" customWidth="1"/>
    <col min="5130" max="5130" width="9.42578125" style="31" bestFit="1" customWidth="1"/>
    <col min="5131" max="5131" width="15.42578125" style="31" bestFit="1" customWidth="1"/>
    <col min="5132" max="5132" width="9.42578125" style="31" bestFit="1" customWidth="1"/>
    <col min="5133" max="5376" width="9.140625" style="31"/>
    <col min="5377" max="5377" width="19" style="31" customWidth="1"/>
    <col min="5378" max="5378" width="57.5703125" style="31" customWidth="1"/>
    <col min="5379" max="5379" width="20.140625" style="31" customWidth="1"/>
    <col min="5380" max="5381" width="17.5703125" style="31" bestFit="1" customWidth="1"/>
    <col min="5382" max="5382" width="16.42578125" style="31" bestFit="1" customWidth="1"/>
    <col min="5383" max="5383" width="15.5703125" style="31" bestFit="1" customWidth="1"/>
    <col min="5384" max="5384" width="11.85546875" style="31" bestFit="1" customWidth="1"/>
    <col min="5385" max="5385" width="15.42578125" style="31" bestFit="1" customWidth="1"/>
    <col min="5386" max="5386" width="9.42578125" style="31" bestFit="1" customWidth="1"/>
    <col min="5387" max="5387" width="15.42578125" style="31" bestFit="1" customWidth="1"/>
    <col min="5388" max="5388" width="9.42578125" style="31" bestFit="1" customWidth="1"/>
    <col min="5389" max="5632" width="9.140625" style="31"/>
    <col min="5633" max="5633" width="19" style="31" customWidth="1"/>
    <col min="5634" max="5634" width="57.5703125" style="31" customWidth="1"/>
    <col min="5635" max="5635" width="20.140625" style="31" customWidth="1"/>
    <col min="5636" max="5637" width="17.5703125" style="31" bestFit="1" customWidth="1"/>
    <col min="5638" max="5638" width="16.42578125" style="31" bestFit="1" customWidth="1"/>
    <col min="5639" max="5639" width="15.5703125" style="31" bestFit="1" customWidth="1"/>
    <col min="5640" max="5640" width="11.85546875" style="31" bestFit="1" customWidth="1"/>
    <col min="5641" max="5641" width="15.42578125" style="31" bestFit="1" customWidth="1"/>
    <col min="5642" max="5642" width="9.42578125" style="31" bestFit="1" customWidth="1"/>
    <col min="5643" max="5643" width="15.42578125" style="31" bestFit="1" customWidth="1"/>
    <col min="5644" max="5644" width="9.42578125" style="31" bestFit="1" customWidth="1"/>
    <col min="5645" max="5888" width="9.140625" style="31"/>
    <col min="5889" max="5889" width="19" style="31" customWidth="1"/>
    <col min="5890" max="5890" width="57.5703125" style="31" customWidth="1"/>
    <col min="5891" max="5891" width="20.140625" style="31" customWidth="1"/>
    <col min="5892" max="5893" width="17.5703125" style="31" bestFit="1" customWidth="1"/>
    <col min="5894" max="5894" width="16.42578125" style="31" bestFit="1" customWidth="1"/>
    <col min="5895" max="5895" width="15.5703125" style="31" bestFit="1" customWidth="1"/>
    <col min="5896" max="5896" width="11.85546875" style="31" bestFit="1" customWidth="1"/>
    <col min="5897" max="5897" width="15.42578125" style="31" bestFit="1" customWidth="1"/>
    <col min="5898" max="5898" width="9.42578125" style="31" bestFit="1" customWidth="1"/>
    <col min="5899" max="5899" width="15.42578125" style="31" bestFit="1" customWidth="1"/>
    <col min="5900" max="5900" width="9.42578125" style="31" bestFit="1" customWidth="1"/>
    <col min="5901" max="6144" width="9.140625" style="31"/>
    <col min="6145" max="6145" width="19" style="31" customWidth="1"/>
    <col min="6146" max="6146" width="57.5703125" style="31" customWidth="1"/>
    <col min="6147" max="6147" width="20.140625" style="31" customWidth="1"/>
    <col min="6148" max="6149" width="17.5703125" style="31" bestFit="1" customWidth="1"/>
    <col min="6150" max="6150" width="16.42578125" style="31" bestFit="1" customWidth="1"/>
    <col min="6151" max="6151" width="15.5703125" style="31" bestFit="1" customWidth="1"/>
    <col min="6152" max="6152" width="11.85546875" style="31" bestFit="1" customWidth="1"/>
    <col min="6153" max="6153" width="15.42578125" style="31" bestFit="1" customWidth="1"/>
    <col min="6154" max="6154" width="9.42578125" style="31" bestFit="1" customWidth="1"/>
    <col min="6155" max="6155" width="15.42578125" style="31" bestFit="1" customWidth="1"/>
    <col min="6156" max="6156" width="9.42578125" style="31" bestFit="1" customWidth="1"/>
    <col min="6157" max="6400" width="9.140625" style="31"/>
    <col min="6401" max="6401" width="19" style="31" customWidth="1"/>
    <col min="6402" max="6402" width="57.5703125" style="31" customWidth="1"/>
    <col min="6403" max="6403" width="20.140625" style="31" customWidth="1"/>
    <col min="6404" max="6405" width="17.5703125" style="31" bestFit="1" customWidth="1"/>
    <col min="6406" max="6406" width="16.42578125" style="31" bestFit="1" customWidth="1"/>
    <col min="6407" max="6407" width="15.5703125" style="31" bestFit="1" customWidth="1"/>
    <col min="6408" max="6408" width="11.85546875" style="31" bestFit="1" customWidth="1"/>
    <col min="6409" max="6409" width="15.42578125" style="31" bestFit="1" customWidth="1"/>
    <col min="6410" max="6410" width="9.42578125" style="31" bestFit="1" customWidth="1"/>
    <col min="6411" max="6411" width="15.42578125" style="31" bestFit="1" customWidth="1"/>
    <col min="6412" max="6412" width="9.42578125" style="31" bestFit="1" customWidth="1"/>
    <col min="6413" max="6656" width="9.140625" style="31"/>
    <col min="6657" max="6657" width="19" style="31" customWidth="1"/>
    <col min="6658" max="6658" width="57.5703125" style="31" customWidth="1"/>
    <col min="6659" max="6659" width="20.140625" style="31" customWidth="1"/>
    <col min="6660" max="6661" width="17.5703125" style="31" bestFit="1" customWidth="1"/>
    <col min="6662" max="6662" width="16.42578125" style="31" bestFit="1" customWidth="1"/>
    <col min="6663" max="6663" width="15.5703125" style="31" bestFit="1" customWidth="1"/>
    <col min="6664" max="6664" width="11.85546875" style="31" bestFit="1" customWidth="1"/>
    <col min="6665" max="6665" width="15.42578125" style="31" bestFit="1" customWidth="1"/>
    <col min="6666" max="6666" width="9.42578125" style="31" bestFit="1" customWidth="1"/>
    <col min="6667" max="6667" width="15.42578125" style="31" bestFit="1" customWidth="1"/>
    <col min="6668" max="6668" width="9.42578125" style="31" bestFit="1" customWidth="1"/>
    <col min="6669" max="6912" width="9.140625" style="31"/>
    <col min="6913" max="6913" width="19" style="31" customWidth="1"/>
    <col min="6914" max="6914" width="57.5703125" style="31" customWidth="1"/>
    <col min="6915" max="6915" width="20.140625" style="31" customWidth="1"/>
    <col min="6916" max="6917" width="17.5703125" style="31" bestFit="1" customWidth="1"/>
    <col min="6918" max="6918" width="16.42578125" style="31" bestFit="1" customWidth="1"/>
    <col min="6919" max="6919" width="15.5703125" style="31" bestFit="1" customWidth="1"/>
    <col min="6920" max="6920" width="11.85546875" style="31" bestFit="1" customWidth="1"/>
    <col min="6921" max="6921" width="15.42578125" style="31" bestFit="1" customWidth="1"/>
    <col min="6922" max="6922" width="9.42578125" style="31" bestFit="1" customWidth="1"/>
    <col min="6923" max="6923" width="15.42578125" style="31" bestFit="1" customWidth="1"/>
    <col min="6924" max="6924" width="9.42578125" style="31" bestFit="1" customWidth="1"/>
    <col min="6925" max="7168" width="9.140625" style="31"/>
    <col min="7169" max="7169" width="19" style="31" customWidth="1"/>
    <col min="7170" max="7170" width="57.5703125" style="31" customWidth="1"/>
    <col min="7171" max="7171" width="20.140625" style="31" customWidth="1"/>
    <col min="7172" max="7173" width="17.5703125" style="31" bestFit="1" customWidth="1"/>
    <col min="7174" max="7174" width="16.42578125" style="31" bestFit="1" customWidth="1"/>
    <col min="7175" max="7175" width="15.5703125" style="31" bestFit="1" customWidth="1"/>
    <col min="7176" max="7176" width="11.85546875" style="31" bestFit="1" customWidth="1"/>
    <col min="7177" max="7177" width="15.42578125" style="31" bestFit="1" customWidth="1"/>
    <col min="7178" max="7178" width="9.42578125" style="31" bestFit="1" customWidth="1"/>
    <col min="7179" max="7179" width="15.42578125" style="31" bestFit="1" customWidth="1"/>
    <col min="7180" max="7180" width="9.42578125" style="31" bestFit="1" customWidth="1"/>
    <col min="7181" max="7424" width="9.140625" style="31"/>
    <col min="7425" max="7425" width="19" style="31" customWidth="1"/>
    <col min="7426" max="7426" width="57.5703125" style="31" customWidth="1"/>
    <col min="7427" max="7427" width="20.140625" style="31" customWidth="1"/>
    <col min="7428" max="7429" width="17.5703125" style="31" bestFit="1" customWidth="1"/>
    <col min="7430" max="7430" width="16.42578125" style="31" bestFit="1" customWidth="1"/>
    <col min="7431" max="7431" width="15.5703125" style="31" bestFit="1" customWidth="1"/>
    <col min="7432" max="7432" width="11.85546875" style="31" bestFit="1" customWidth="1"/>
    <col min="7433" max="7433" width="15.42578125" style="31" bestFit="1" customWidth="1"/>
    <col min="7434" max="7434" width="9.42578125" style="31" bestFit="1" customWidth="1"/>
    <col min="7435" max="7435" width="15.42578125" style="31" bestFit="1" customWidth="1"/>
    <col min="7436" max="7436" width="9.42578125" style="31" bestFit="1" customWidth="1"/>
    <col min="7437" max="7680" width="9.140625" style="31"/>
    <col min="7681" max="7681" width="19" style="31" customWidth="1"/>
    <col min="7682" max="7682" width="57.5703125" style="31" customWidth="1"/>
    <col min="7683" max="7683" width="20.140625" style="31" customWidth="1"/>
    <col min="7684" max="7685" width="17.5703125" style="31" bestFit="1" customWidth="1"/>
    <col min="7686" max="7686" width="16.42578125" style="31" bestFit="1" customWidth="1"/>
    <col min="7687" max="7687" width="15.5703125" style="31" bestFit="1" customWidth="1"/>
    <col min="7688" max="7688" width="11.85546875" style="31" bestFit="1" customWidth="1"/>
    <col min="7689" max="7689" width="15.42578125" style="31" bestFit="1" customWidth="1"/>
    <col min="7690" max="7690" width="9.42578125" style="31" bestFit="1" customWidth="1"/>
    <col min="7691" max="7691" width="15.42578125" style="31" bestFit="1" customWidth="1"/>
    <col min="7692" max="7692" width="9.42578125" style="31" bestFit="1" customWidth="1"/>
    <col min="7693" max="7936" width="9.140625" style="31"/>
    <col min="7937" max="7937" width="19" style="31" customWidth="1"/>
    <col min="7938" max="7938" width="57.5703125" style="31" customWidth="1"/>
    <col min="7939" max="7939" width="20.140625" style="31" customWidth="1"/>
    <col min="7940" max="7941" width="17.5703125" style="31" bestFit="1" customWidth="1"/>
    <col min="7942" max="7942" width="16.42578125" style="31" bestFit="1" customWidth="1"/>
    <col min="7943" max="7943" width="15.5703125" style="31" bestFit="1" customWidth="1"/>
    <col min="7944" max="7944" width="11.85546875" style="31" bestFit="1" customWidth="1"/>
    <col min="7945" max="7945" width="15.42578125" style="31" bestFit="1" customWidth="1"/>
    <col min="7946" max="7946" width="9.42578125" style="31" bestFit="1" customWidth="1"/>
    <col min="7947" max="7947" width="15.42578125" style="31" bestFit="1" customWidth="1"/>
    <col min="7948" max="7948" width="9.42578125" style="31" bestFit="1" customWidth="1"/>
    <col min="7949" max="8192" width="9.140625" style="31"/>
    <col min="8193" max="8193" width="19" style="31" customWidth="1"/>
    <col min="8194" max="8194" width="57.5703125" style="31" customWidth="1"/>
    <col min="8195" max="8195" width="20.140625" style="31" customWidth="1"/>
    <col min="8196" max="8197" width="17.5703125" style="31" bestFit="1" customWidth="1"/>
    <col min="8198" max="8198" width="16.42578125" style="31" bestFit="1" customWidth="1"/>
    <col min="8199" max="8199" width="15.5703125" style="31" bestFit="1" customWidth="1"/>
    <col min="8200" max="8200" width="11.85546875" style="31" bestFit="1" customWidth="1"/>
    <col min="8201" max="8201" width="15.42578125" style="31" bestFit="1" customWidth="1"/>
    <col min="8202" max="8202" width="9.42578125" style="31" bestFit="1" customWidth="1"/>
    <col min="8203" max="8203" width="15.42578125" style="31" bestFit="1" customWidth="1"/>
    <col min="8204" max="8204" width="9.42578125" style="31" bestFit="1" customWidth="1"/>
    <col min="8205" max="8448" width="9.140625" style="31"/>
    <col min="8449" max="8449" width="19" style="31" customWidth="1"/>
    <col min="8450" max="8450" width="57.5703125" style="31" customWidth="1"/>
    <col min="8451" max="8451" width="20.140625" style="31" customWidth="1"/>
    <col min="8452" max="8453" width="17.5703125" style="31" bestFit="1" customWidth="1"/>
    <col min="8454" max="8454" width="16.42578125" style="31" bestFit="1" customWidth="1"/>
    <col min="8455" max="8455" width="15.5703125" style="31" bestFit="1" customWidth="1"/>
    <col min="8456" max="8456" width="11.85546875" style="31" bestFit="1" customWidth="1"/>
    <col min="8457" max="8457" width="15.42578125" style="31" bestFit="1" customWidth="1"/>
    <col min="8458" max="8458" width="9.42578125" style="31" bestFit="1" customWidth="1"/>
    <col min="8459" max="8459" width="15.42578125" style="31" bestFit="1" customWidth="1"/>
    <col min="8460" max="8460" width="9.42578125" style="31" bestFit="1" customWidth="1"/>
    <col min="8461" max="8704" width="9.140625" style="31"/>
    <col min="8705" max="8705" width="19" style="31" customWidth="1"/>
    <col min="8706" max="8706" width="57.5703125" style="31" customWidth="1"/>
    <col min="8707" max="8707" width="20.140625" style="31" customWidth="1"/>
    <col min="8708" max="8709" width="17.5703125" style="31" bestFit="1" customWidth="1"/>
    <col min="8710" max="8710" width="16.42578125" style="31" bestFit="1" customWidth="1"/>
    <col min="8711" max="8711" width="15.5703125" style="31" bestFit="1" customWidth="1"/>
    <col min="8712" max="8712" width="11.85546875" style="31" bestFit="1" customWidth="1"/>
    <col min="8713" max="8713" width="15.42578125" style="31" bestFit="1" customWidth="1"/>
    <col min="8714" max="8714" width="9.42578125" style="31" bestFit="1" customWidth="1"/>
    <col min="8715" max="8715" width="15.42578125" style="31" bestFit="1" customWidth="1"/>
    <col min="8716" max="8716" width="9.42578125" style="31" bestFit="1" customWidth="1"/>
    <col min="8717" max="8960" width="9.140625" style="31"/>
    <col min="8961" max="8961" width="19" style="31" customWidth="1"/>
    <col min="8962" max="8962" width="57.5703125" style="31" customWidth="1"/>
    <col min="8963" max="8963" width="20.140625" style="31" customWidth="1"/>
    <col min="8964" max="8965" width="17.5703125" style="31" bestFit="1" customWidth="1"/>
    <col min="8966" max="8966" width="16.42578125" style="31" bestFit="1" customWidth="1"/>
    <col min="8967" max="8967" width="15.5703125" style="31" bestFit="1" customWidth="1"/>
    <col min="8968" max="8968" width="11.85546875" style="31" bestFit="1" customWidth="1"/>
    <col min="8969" max="8969" width="15.42578125" style="31" bestFit="1" customWidth="1"/>
    <col min="8970" max="8970" width="9.42578125" style="31" bestFit="1" customWidth="1"/>
    <col min="8971" max="8971" width="15.42578125" style="31" bestFit="1" customWidth="1"/>
    <col min="8972" max="8972" width="9.42578125" style="31" bestFit="1" customWidth="1"/>
    <col min="8973" max="9216" width="9.140625" style="31"/>
    <col min="9217" max="9217" width="19" style="31" customWidth="1"/>
    <col min="9218" max="9218" width="57.5703125" style="31" customWidth="1"/>
    <col min="9219" max="9219" width="20.140625" style="31" customWidth="1"/>
    <col min="9220" max="9221" width="17.5703125" style="31" bestFit="1" customWidth="1"/>
    <col min="9222" max="9222" width="16.42578125" style="31" bestFit="1" customWidth="1"/>
    <col min="9223" max="9223" width="15.5703125" style="31" bestFit="1" customWidth="1"/>
    <col min="9224" max="9224" width="11.85546875" style="31" bestFit="1" customWidth="1"/>
    <col min="9225" max="9225" width="15.42578125" style="31" bestFit="1" customWidth="1"/>
    <col min="9226" max="9226" width="9.42578125" style="31" bestFit="1" customWidth="1"/>
    <col min="9227" max="9227" width="15.42578125" style="31" bestFit="1" customWidth="1"/>
    <col min="9228" max="9228" width="9.42578125" style="31" bestFit="1" customWidth="1"/>
    <col min="9229" max="9472" width="9.140625" style="31"/>
    <col min="9473" max="9473" width="19" style="31" customWidth="1"/>
    <col min="9474" max="9474" width="57.5703125" style="31" customWidth="1"/>
    <col min="9475" max="9475" width="20.140625" style="31" customWidth="1"/>
    <col min="9476" max="9477" width="17.5703125" style="31" bestFit="1" customWidth="1"/>
    <col min="9478" max="9478" width="16.42578125" style="31" bestFit="1" customWidth="1"/>
    <col min="9479" max="9479" width="15.5703125" style="31" bestFit="1" customWidth="1"/>
    <col min="9480" max="9480" width="11.85546875" style="31" bestFit="1" customWidth="1"/>
    <col min="9481" max="9481" width="15.42578125" style="31" bestFit="1" customWidth="1"/>
    <col min="9482" max="9482" width="9.42578125" style="31" bestFit="1" customWidth="1"/>
    <col min="9483" max="9483" width="15.42578125" style="31" bestFit="1" customWidth="1"/>
    <col min="9484" max="9484" width="9.42578125" style="31" bestFit="1" customWidth="1"/>
    <col min="9485" max="9728" width="9.140625" style="31"/>
    <col min="9729" max="9729" width="19" style="31" customWidth="1"/>
    <col min="9730" max="9730" width="57.5703125" style="31" customWidth="1"/>
    <col min="9731" max="9731" width="20.140625" style="31" customWidth="1"/>
    <col min="9732" max="9733" width="17.5703125" style="31" bestFit="1" customWidth="1"/>
    <col min="9734" max="9734" width="16.42578125" style="31" bestFit="1" customWidth="1"/>
    <col min="9735" max="9735" width="15.5703125" style="31" bestFit="1" customWidth="1"/>
    <col min="9736" max="9736" width="11.85546875" style="31" bestFit="1" customWidth="1"/>
    <col min="9737" max="9737" width="15.42578125" style="31" bestFit="1" customWidth="1"/>
    <col min="9738" max="9738" width="9.42578125" style="31" bestFit="1" customWidth="1"/>
    <col min="9739" max="9739" width="15.42578125" style="31" bestFit="1" customWidth="1"/>
    <col min="9740" max="9740" width="9.42578125" style="31" bestFit="1" customWidth="1"/>
    <col min="9741" max="9984" width="9.140625" style="31"/>
    <col min="9985" max="9985" width="19" style="31" customWidth="1"/>
    <col min="9986" max="9986" width="57.5703125" style="31" customWidth="1"/>
    <col min="9987" max="9987" width="20.140625" style="31" customWidth="1"/>
    <col min="9988" max="9989" width="17.5703125" style="31" bestFit="1" customWidth="1"/>
    <col min="9990" max="9990" width="16.42578125" style="31" bestFit="1" customWidth="1"/>
    <col min="9991" max="9991" width="15.5703125" style="31" bestFit="1" customWidth="1"/>
    <col min="9992" max="9992" width="11.85546875" style="31" bestFit="1" customWidth="1"/>
    <col min="9993" max="9993" width="15.42578125" style="31" bestFit="1" customWidth="1"/>
    <col min="9994" max="9994" width="9.42578125" style="31" bestFit="1" customWidth="1"/>
    <col min="9995" max="9995" width="15.42578125" style="31" bestFit="1" customWidth="1"/>
    <col min="9996" max="9996" width="9.42578125" style="31" bestFit="1" customWidth="1"/>
    <col min="9997" max="10240" width="9.140625" style="31"/>
    <col min="10241" max="10241" width="19" style="31" customWidth="1"/>
    <col min="10242" max="10242" width="57.5703125" style="31" customWidth="1"/>
    <col min="10243" max="10243" width="20.140625" style="31" customWidth="1"/>
    <col min="10244" max="10245" width="17.5703125" style="31" bestFit="1" customWidth="1"/>
    <col min="10246" max="10246" width="16.42578125" style="31" bestFit="1" customWidth="1"/>
    <col min="10247" max="10247" width="15.5703125" style="31" bestFit="1" customWidth="1"/>
    <col min="10248" max="10248" width="11.85546875" style="31" bestFit="1" customWidth="1"/>
    <col min="10249" max="10249" width="15.42578125" style="31" bestFit="1" customWidth="1"/>
    <col min="10250" max="10250" width="9.42578125" style="31" bestFit="1" customWidth="1"/>
    <col min="10251" max="10251" width="15.42578125" style="31" bestFit="1" customWidth="1"/>
    <col min="10252" max="10252" width="9.42578125" style="31" bestFit="1" customWidth="1"/>
    <col min="10253" max="10496" width="9.140625" style="31"/>
    <col min="10497" max="10497" width="19" style="31" customWidth="1"/>
    <col min="10498" max="10498" width="57.5703125" style="31" customWidth="1"/>
    <col min="10499" max="10499" width="20.140625" style="31" customWidth="1"/>
    <col min="10500" max="10501" width="17.5703125" style="31" bestFit="1" customWidth="1"/>
    <col min="10502" max="10502" width="16.42578125" style="31" bestFit="1" customWidth="1"/>
    <col min="10503" max="10503" width="15.5703125" style="31" bestFit="1" customWidth="1"/>
    <col min="10504" max="10504" width="11.85546875" style="31" bestFit="1" customWidth="1"/>
    <col min="10505" max="10505" width="15.42578125" style="31" bestFit="1" customWidth="1"/>
    <col min="10506" max="10506" width="9.42578125" style="31" bestFit="1" customWidth="1"/>
    <col min="10507" max="10507" width="15.42578125" style="31" bestFit="1" customWidth="1"/>
    <col min="10508" max="10508" width="9.42578125" style="31" bestFit="1" customWidth="1"/>
    <col min="10509" max="10752" width="9.140625" style="31"/>
    <col min="10753" max="10753" width="19" style="31" customWidth="1"/>
    <col min="10754" max="10754" width="57.5703125" style="31" customWidth="1"/>
    <col min="10755" max="10755" width="20.140625" style="31" customWidth="1"/>
    <col min="10756" max="10757" width="17.5703125" style="31" bestFit="1" customWidth="1"/>
    <col min="10758" max="10758" width="16.42578125" style="31" bestFit="1" customWidth="1"/>
    <col min="10759" max="10759" width="15.5703125" style="31" bestFit="1" customWidth="1"/>
    <col min="10760" max="10760" width="11.85546875" style="31" bestFit="1" customWidth="1"/>
    <col min="10761" max="10761" width="15.42578125" style="31" bestFit="1" customWidth="1"/>
    <col min="10762" max="10762" width="9.42578125" style="31" bestFit="1" customWidth="1"/>
    <col min="10763" max="10763" width="15.42578125" style="31" bestFit="1" customWidth="1"/>
    <col min="10764" max="10764" width="9.42578125" style="31" bestFit="1" customWidth="1"/>
    <col min="10765" max="11008" width="9.140625" style="31"/>
    <col min="11009" max="11009" width="19" style="31" customWidth="1"/>
    <col min="11010" max="11010" width="57.5703125" style="31" customWidth="1"/>
    <col min="11011" max="11011" width="20.140625" style="31" customWidth="1"/>
    <col min="11012" max="11013" width="17.5703125" style="31" bestFit="1" customWidth="1"/>
    <col min="11014" max="11014" width="16.42578125" style="31" bestFit="1" customWidth="1"/>
    <col min="11015" max="11015" width="15.5703125" style="31" bestFit="1" customWidth="1"/>
    <col min="11016" max="11016" width="11.85546875" style="31" bestFit="1" customWidth="1"/>
    <col min="11017" max="11017" width="15.42578125" style="31" bestFit="1" customWidth="1"/>
    <col min="11018" max="11018" width="9.42578125" style="31" bestFit="1" customWidth="1"/>
    <col min="11019" max="11019" width="15.42578125" style="31" bestFit="1" customWidth="1"/>
    <col min="11020" max="11020" width="9.42578125" style="31" bestFit="1" customWidth="1"/>
    <col min="11021" max="11264" width="9.140625" style="31"/>
    <col min="11265" max="11265" width="19" style="31" customWidth="1"/>
    <col min="11266" max="11266" width="57.5703125" style="31" customWidth="1"/>
    <col min="11267" max="11267" width="20.140625" style="31" customWidth="1"/>
    <col min="11268" max="11269" width="17.5703125" style="31" bestFit="1" customWidth="1"/>
    <col min="11270" max="11270" width="16.42578125" style="31" bestFit="1" customWidth="1"/>
    <col min="11271" max="11271" width="15.5703125" style="31" bestFit="1" customWidth="1"/>
    <col min="11272" max="11272" width="11.85546875" style="31" bestFit="1" customWidth="1"/>
    <col min="11273" max="11273" width="15.42578125" style="31" bestFit="1" customWidth="1"/>
    <col min="11274" max="11274" width="9.42578125" style="31" bestFit="1" customWidth="1"/>
    <col min="11275" max="11275" width="15.42578125" style="31" bestFit="1" customWidth="1"/>
    <col min="11276" max="11276" width="9.42578125" style="31" bestFit="1" customWidth="1"/>
    <col min="11277" max="11520" width="9.140625" style="31"/>
    <col min="11521" max="11521" width="19" style="31" customWidth="1"/>
    <col min="11522" max="11522" width="57.5703125" style="31" customWidth="1"/>
    <col min="11523" max="11523" width="20.140625" style="31" customWidth="1"/>
    <col min="11524" max="11525" width="17.5703125" style="31" bestFit="1" customWidth="1"/>
    <col min="11526" max="11526" width="16.42578125" style="31" bestFit="1" customWidth="1"/>
    <col min="11527" max="11527" width="15.5703125" style="31" bestFit="1" customWidth="1"/>
    <col min="11528" max="11528" width="11.85546875" style="31" bestFit="1" customWidth="1"/>
    <col min="11529" max="11529" width="15.42578125" style="31" bestFit="1" customWidth="1"/>
    <col min="11530" max="11530" width="9.42578125" style="31" bestFit="1" customWidth="1"/>
    <col min="11531" max="11531" width="15.42578125" style="31" bestFit="1" customWidth="1"/>
    <col min="11532" max="11532" width="9.42578125" style="31" bestFit="1" customWidth="1"/>
    <col min="11533" max="11776" width="9.140625" style="31"/>
    <col min="11777" max="11777" width="19" style="31" customWidth="1"/>
    <col min="11778" max="11778" width="57.5703125" style="31" customWidth="1"/>
    <col min="11779" max="11779" width="20.140625" style="31" customWidth="1"/>
    <col min="11780" max="11781" width="17.5703125" style="31" bestFit="1" customWidth="1"/>
    <col min="11782" max="11782" width="16.42578125" style="31" bestFit="1" customWidth="1"/>
    <col min="11783" max="11783" width="15.5703125" style="31" bestFit="1" customWidth="1"/>
    <col min="11784" max="11784" width="11.85546875" style="31" bestFit="1" customWidth="1"/>
    <col min="11785" max="11785" width="15.42578125" style="31" bestFit="1" customWidth="1"/>
    <col min="11786" max="11786" width="9.42578125" style="31" bestFit="1" customWidth="1"/>
    <col min="11787" max="11787" width="15.42578125" style="31" bestFit="1" customWidth="1"/>
    <col min="11788" max="11788" width="9.42578125" style="31" bestFit="1" customWidth="1"/>
    <col min="11789" max="12032" width="9.140625" style="31"/>
    <col min="12033" max="12033" width="19" style="31" customWidth="1"/>
    <col min="12034" max="12034" width="57.5703125" style="31" customWidth="1"/>
    <col min="12035" max="12035" width="20.140625" style="31" customWidth="1"/>
    <col min="12036" max="12037" width="17.5703125" style="31" bestFit="1" customWidth="1"/>
    <col min="12038" max="12038" width="16.42578125" style="31" bestFit="1" customWidth="1"/>
    <col min="12039" max="12039" width="15.5703125" style="31" bestFit="1" customWidth="1"/>
    <col min="12040" max="12040" width="11.85546875" style="31" bestFit="1" customWidth="1"/>
    <col min="12041" max="12041" width="15.42578125" style="31" bestFit="1" customWidth="1"/>
    <col min="12042" max="12042" width="9.42578125" style="31" bestFit="1" customWidth="1"/>
    <col min="12043" max="12043" width="15.42578125" style="31" bestFit="1" customWidth="1"/>
    <col min="12044" max="12044" width="9.42578125" style="31" bestFit="1" customWidth="1"/>
    <col min="12045" max="12288" width="9.140625" style="31"/>
    <col min="12289" max="12289" width="19" style="31" customWidth="1"/>
    <col min="12290" max="12290" width="57.5703125" style="31" customWidth="1"/>
    <col min="12291" max="12291" width="20.140625" style="31" customWidth="1"/>
    <col min="12292" max="12293" width="17.5703125" style="31" bestFit="1" customWidth="1"/>
    <col min="12294" max="12294" width="16.42578125" style="31" bestFit="1" customWidth="1"/>
    <col min="12295" max="12295" width="15.5703125" style="31" bestFit="1" customWidth="1"/>
    <col min="12296" max="12296" width="11.85546875" style="31" bestFit="1" customWidth="1"/>
    <col min="12297" max="12297" width="15.42578125" style="31" bestFit="1" customWidth="1"/>
    <col min="12298" max="12298" width="9.42578125" style="31" bestFit="1" customWidth="1"/>
    <col min="12299" max="12299" width="15.42578125" style="31" bestFit="1" customWidth="1"/>
    <col min="12300" max="12300" width="9.42578125" style="31" bestFit="1" customWidth="1"/>
    <col min="12301" max="12544" width="9.140625" style="31"/>
    <col min="12545" max="12545" width="19" style="31" customWidth="1"/>
    <col min="12546" max="12546" width="57.5703125" style="31" customWidth="1"/>
    <col min="12547" max="12547" width="20.140625" style="31" customWidth="1"/>
    <col min="12548" max="12549" width="17.5703125" style="31" bestFit="1" customWidth="1"/>
    <col min="12550" max="12550" width="16.42578125" style="31" bestFit="1" customWidth="1"/>
    <col min="12551" max="12551" width="15.5703125" style="31" bestFit="1" customWidth="1"/>
    <col min="12552" max="12552" width="11.85546875" style="31" bestFit="1" customWidth="1"/>
    <col min="12553" max="12553" width="15.42578125" style="31" bestFit="1" customWidth="1"/>
    <col min="12554" max="12554" width="9.42578125" style="31" bestFit="1" customWidth="1"/>
    <col min="12555" max="12555" width="15.42578125" style="31" bestFit="1" customWidth="1"/>
    <col min="12556" max="12556" width="9.42578125" style="31" bestFit="1" customWidth="1"/>
    <col min="12557" max="12800" width="9.140625" style="31"/>
    <col min="12801" max="12801" width="19" style="31" customWidth="1"/>
    <col min="12802" max="12802" width="57.5703125" style="31" customWidth="1"/>
    <col min="12803" max="12803" width="20.140625" style="31" customWidth="1"/>
    <col min="12804" max="12805" width="17.5703125" style="31" bestFit="1" customWidth="1"/>
    <col min="12806" max="12806" width="16.42578125" style="31" bestFit="1" customWidth="1"/>
    <col min="12807" max="12807" width="15.5703125" style="31" bestFit="1" customWidth="1"/>
    <col min="12808" max="12808" width="11.85546875" style="31" bestFit="1" customWidth="1"/>
    <col min="12809" max="12809" width="15.42578125" style="31" bestFit="1" customWidth="1"/>
    <col min="12810" max="12810" width="9.42578125" style="31" bestFit="1" customWidth="1"/>
    <col min="12811" max="12811" width="15.42578125" style="31" bestFit="1" customWidth="1"/>
    <col min="12812" max="12812" width="9.42578125" style="31" bestFit="1" customWidth="1"/>
    <col min="12813" max="13056" width="9.140625" style="31"/>
    <col min="13057" max="13057" width="19" style="31" customWidth="1"/>
    <col min="13058" max="13058" width="57.5703125" style="31" customWidth="1"/>
    <col min="13059" max="13059" width="20.140625" style="31" customWidth="1"/>
    <col min="13060" max="13061" width="17.5703125" style="31" bestFit="1" customWidth="1"/>
    <col min="13062" max="13062" width="16.42578125" style="31" bestFit="1" customWidth="1"/>
    <col min="13063" max="13063" width="15.5703125" style="31" bestFit="1" customWidth="1"/>
    <col min="13064" max="13064" width="11.85546875" style="31" bestFit="1" customWidth="1"/>
    <col min="13065" max="13065" width="15.42578125" style="31" bestFit="1" customWidth="1"/>
    <col min="13066" max="13066" width="9.42578125" style="31" bestFit="1" customWidth="1"/>
    <col min="13067" max="13067" width="15.42578125" style="31" bestFit="1" customWidth="1"/>
    <col min="13068" max="13068" width="9.42578125" style="31" bestFit="1" customWidth="1"/>
    <col min="13069" max="13312" width="9.140625" style="31"/>
    <col min="13313" max="13313" width="19" style="31" customWidth="1"/>
    <col min="13314" max="13314" width="57.5703125" style="31" customWidth="1"/>
    <col min="13315" max="13315" width="20.140625" style="31" customWidth="1"/>
    <col min="13316" max="13317" width="17.5703125" style="31" bestFit="1" customWidth="1"/>
    <col min="13318" max="13318" width="16.42578125" style="31" bestFit="1" customWidth="1"/>
    <col min="13319" max="13319" width="15.5703125" style="31" bestFit="1" customWidth="1"/>
    <col min="13320" max="13320" width="11.85546875" style="31" bestFit="1" customWidth="1"/>
    <col min="13321" max="13321" width="15.42578125" style="31" bestFit="1" customWidth="1"/>
    <col min="13322" max="13322" width="9.42578125" style="31" bestFit="1" customWidth="1"/>
    <col min="13323" max="13323" width="15.42578125" style="31" bestFit="1" customWidth="1"/>
    <col min="13324" max="13324" width="9.42578125" style="31" bestFit="1" customWidth="1"/>
    <col min="13325" max="13568" width="9.140625" style="31"/>
    <col min="13569" max="13569" width="19" style="31" customWidth="1"/>
    <col min="13570" max="13570" width="57.5703125" style="31" customWidth="1"/>
    <col min="13571" max="13571" width="20.140625" style="31" customWidth="1"/>
    <col min="13572" max="13573" width="17.5703125" style="31" bestFit="1" customWidth="1"/>
    <col min="13574" max="13574" width="16.42578125" style="31" bestFit="1" customWidth="1"/>
    <col min="13575" max="13575" width="15.5703125" style="31" bestFit="1" customWidth="1"/>
    <col min="13576" max="13576" width="11.85546875" style="31" bestFit="1" customWidth="1"/>
    <col min="13577" max="13577" width="15.42578125" style="31" bestFit="1" customWidth="1"/>
    <col min="13578" max="13578" width="9.42578125" style="31" bestFit="1" customWidth="1"/>
    <col min="13579" max="13579" width="15.42578125" style="31" bestFit="1" customWidth="1"/>
    <col min="13580" max="13580" width="9.42578125" style="31" bestFit="1" customWidth="1"/>
    <col min="13581" max="13824" width="9.140625" style="31"/>
    <col min="13825" max="13825" width="19" style="31" customWidth="1"/>
    <col min="13826" max="13826" width="57.5703125" style="31" customWidth="1"/>
    <col min="13827" max="13827" width="20.140625" style="31" customWidth="1"/>
    <col min="13828" max="13829" width="17.5703125" style="31" bestFit="1" customWidth="1"/>
    <col min="13830" max="13830" width="16.42578125" style="31" bestFit="1" customWidth="1"/>
    <col min="13831" max="13831" width="15.5703125" style="31" bestFit="1" customWidth="1"/>
    <col min="13832" max="13832" width="11.85546875" style="31" bestFit="1" customWidth="1"/>
    <col min="13833" max="13833" width="15.42578125" style="31" bestFit="1" customWidth="1"/>
    <col min="13834" max="13834" width="9.42578125" style="31" bestFit="1" customWidth="1"/>
    <col min="13835" max="13835" width="15.42578125" style="31" bestFit="1" customWidth="1"/>
    <col min="13836" max="13836" width="9.42578125" style="31" bestFit="1" customWidth="1"/>
    <col min="13837" max="14080" width="9.140625" style="31"/>
    <col min="14081" max="14081" width="19" style="31" customWidth="1"/>
    <col min="14082" max="14082" width="57.5703125" style="31" customWidth="1"/>
    <col min="14083" max="14083" width="20.140625" style="31" customWidth="1"/>
    <col min="14084" max="14085" width="17.5703125" style="31" bestFit="1" customWidth="1"/>
    <col min="14086" max="14086" width="16.42578125" style="31" bestFit="1" customWidth="1"/>
    <col min="14087" max="14087" width="15.5703125" style="31" bestFit="1" customWidth="1"/>
    <col min="14088" max="14088" width="11.85546875" style="31" bestFit="1" customWidth="1"/>
    <col min="14089" max="14089" width="15.42578125" style="31" bestFit="1" customWidth="1"/>
    <col min="14090" max="14090" width="9.42578125" style="31" bestFit="1" customWidth="1"/>
    <col min="14091" max="14091" width="15.42578125" style="31" bestFit="1" customWidth="1"/>
    <col min="14092" max="14092" width="9.42578125" style="31" bestFit="1" customWidth="1"/>
    <col min="14093" max="14336" width="9.140625" style="31"/>
    <col min="14337" max="14337" width="19" style="31" customWidth="1"/>
    <col min="14338" max="14338" width="57.5703125" style="31" customWidth="1"/>
    <col min="14339" max="14339" width="20.140625" style="31" customWidth="1"/>
    <col min="14340" max="14341" width="17.5703125" style="31" bestFit="1" customWidth="1"/>
    <col min="14342" max="14342" width="16.42578125" style="31" bestFit="1" customWidth="1"/>
    <col min="14343" max="14343" width="15.5703125" style="31" bestFit="1" customWidth="1"/>
    <col min="14344" max="14344" width="11.85546875" style="31" bestFit="1" customWidth="1"/>
    <col min="14345" max="14345" width="15.42578125" style="31" bestFit="1" customWidth="1"/>
    <col min="14346" max="14346" width="9.42578125" style="31" bestFit="1" customWidth="1"/>
    <col min="14347" max="14347" width="15.42578125" style="31" bestFit="1" customWidth="1"/>
    <col min="14348" max="14348" width="9.42578125" style="31" bestFit="1" customWidth="1"/>
    <col min="14349" max="14592" width="9.140625" style="31"/>
    <col min="14593" max="14593" width="19" style="31" customWidth="1"/>
    <col min="14594" max="14594" width="57.5703125" style="31" customWidth="1"/>
    <col min="14595" max="14595" width="20.140625" style="31" customWidth="1"/>
    <col min="14596" max="14597" width="17.5703125" style="31" bestFit="1" customWidth="1"/>
    <col min="14598" max="14598" width="16.42578125" style="31" bestFit="1" customWidth="1"/>
    <col min="14599" max="14599" width="15.5703125" style="31" bestFit="1" customWidth="1"/>
    <col min="14600" max="14600" width="11.85546875" style="31" bestFit="1" customWidth="1"/>
    <col min="14601" max="14601" width="15.42578125" style="31" bestFit="1" customWidth="1"/>
    <col min="14602" max="14602" width="9.42578125" style="31" bestFit="1" customWidth="1"/>
    <col min="14603" max="14603" width="15.42578125" style="31" bestFit="1" customWidth="1"/>
    <col min="14604" max="14604" width="9.42578125" style="31" bestFit="1" customWidth="1"/>
    <col min="14605" max="14848" width="9.140625" style="31"/>
    <col min="14849" max="14849" width="19" style="31" customWidth="1"/>
    <col min="14850" max="14850" width="57.5703125" style="31" customWidth="1"/>
    <col min="14851" max="14851" width="20.140625" style="31" customWidth="1"/>
    <col min="14852" max="14853" width="17.5703125" style="31" bestFit="1" customWidth="1"/>
    <col min="14854" max="14854" width="16.42578125" style="31" bestFit="1" customWidth="1"/>
    <col min="14855" max="14855" width="15.5703125" style="31" bestFit="1" customWidth="1"/>
    <col min="14856" max="14856" width="11.85546875" style="31" bestFit="1" customWidth="1"/>
    <col min="14857" max="14857" width="15.42578125" style="31" bestFit="1" customWidth="1"/>
    <col min="14858" max="14858" width="9.42578125" style="31" bestFit="1" customWidth="1"/>
    <col min="14859" max="14859" width="15.42578125" style="31" bestFit="1" customWidth="1"/>
    <col min="14860" max="14860" width="9.42578125" style="31" bestFit="1" customWidth="1"/>
    <col min="14861" max="15104" width="9.140625" style="31"/>
    <col min="15105" max="15105" width="19" style="31" customWidth="1"/>
    <col min="15106" max="15106" width="57.5703125" style="31" customWidth="1"/>
    <col min="15107" max="15107" width="20.140625" style="31" customWidth="1"/>
    <col min="15108" max="15109" width="17.5703125" style="31" bestFit="1" customWidth="1"/>
    <col min="15110" max="15110" width="16.42578125" style="31" bestFit="1" customWidth="1"/>
    <col min="15111" max="15111" width="15.5703125" style="31" bestFit="1" customWidth="1"/>
    <col min="15112" max="15112" width="11.85546875" style="31" bestFit="1" customWidth="1"/>
    <col min="15113" max="15113" width="15.42578125" style="31" bestFit="1" customWidth="1"/>
    <col min="15114" max="15114" width="9.42578125" style="31" bestFit="1" customWidth="1"/>
    <col min="15115" max="15115" width="15.42578125" style="31" bestFit="1" customWidth="1"/>
    <col min="15116" max="15116" width="9.42578125" style="31" bestFit="1" customWidth="1"/>
    <col min="15117" max="15360" width="9.140625" style="31"/>
    <col min="15361" max="15361" width="19" style="31" customWidth="1"/>
    <col min="15362" max="15362" width="57.5703125" style="31" customWidth="1"/>
    <col min="15363" max="15363" width="20.140625" style="31" customWidth="1"/>
    <col min="15364" max="15365" width="17.5703125" style="31" bestFit="1" customWidth="1"/>
    <col min="15366" max="15366" width="16.42578125" style="31" bestFit="1" customWidth="1"/>
    <col min="15367" max="15367" width="15.5703125" style="31" bestFit="1" customWidth="1"/>
    <col min="15368" max="15368" width="11.85546875" style="31" bestFit="1" customWidth="1"/>
    <col min="15369" max="15369" width="15.42578125" style="31" bestFit="1" customWidth="1"/>
    <col min="15370" max="15370" width="9.42578125" style="31" bestFit="1" customWidth="1"/>
    <col min="15371" max="15371" width="15.42578125" style="31" bestFit="1" customWidth="1"/>
    <col min="15372" max="15372" width="9.42578125" style="31" bestFit="1" customWidth="1"/>
    <col min="15373" max="15616" width="9.140625" style="31"/>
    <col min="15617" max="15617" width="19" style="31" customWidth="1"/>
    <col min="15618" max="15618" width="57.5703125" style="31" customWidth="1"/>
    <col min="15619" max="15619" width="20.140625" style="31" customWidth="1"/>
    <col min="15620" max="15621" width="17.5703125" style="31" bestFit="1" customWidth="1"/>
    <col min="15622" max="15622" width="16.42578125" style="31" bestFit="1" customWidth="1"/>
    <col min="15623" max="15623" width="15.5703125" style="31" bestFit="1" customWidth="1"/>
    <col min="15624" max="15624" width="11.85546875" style="31" bestFit="1" customWidth="1"/>
    <col min="15625" max="15625" width="15.42578125" style="31" bestFit="1" customWidth="1"/>
    <col min="15626" max="15626" width="9.42578125" style="31" bestFit="1" customWidth="1"/>
    <col min="15627" max="15627" width="15.42578125" style="31" bestFit="1" customWidth="1"/>
    <col min="15628" max="15628" width="9.42578125" style="31" bestFit="1" customWidth="1"/>
    <col min="15629" max="15872" width="9.140625" style="31"/>
    <col min="15873" max="15873" width="19" style="31" customWidth="1"/>
    <col min="15874" max="15874" width="57.5703125" style="31" customWidth="1"/>
    <col min="15875" max="15875" width="20.140625" style="31" customWidth="1"/>
    <col min="15876" max="15877" width="17.5703125" style="31" bestFit="1" customWidth="1"/>
    <col min="15878" max="15878" width="16.42578125" style="31" bestFit="1" customWidth="1"/>
    <col min="15879" max="15879" width="15.5703125" style="31" bestFit="1" customWidth="1"/>
    <col min="15880" max="15880" width="11.85546875" style="31" bestFit="1" customWidth="1"/>
    <col min="15881" max="15881" width="15.42578125" style="31" bestFit="1" customWidth="1"/>
    <col min="15882" max="15882" width="9.42578125" style="31" bestFit="1" customWidth="1"/>
    <col min="15883" max="15883" width="15.42578125" style="31" bestFit="1" customWidth="1"/>
    <col min="15884" max="15884" width="9.42578125" style="31" bestFit="1" customWidth="1"/>
    <col min="15885" max="16128" width="9.140625" style="31"/>
    <col min="16129" max="16129" width="19" style="31" customWidth="1"/>
    <col min="16130" max="16130" width="57.5703125" style="31" customWidth="1"/>
    <col min="16131" max="16131" width="20.140625" style="31" customWidth="1"/>
    <col min="16132" max="16133" width="17.5703125" style="31" bestFit="1" customWidth="1"/>
    <col min="16134" max="16134" width="16.42578125" style="31" bestFit="1" customWidth="1"/>
    <col min="16135" max="16135" width="15.5703125" style="31" bestFit="1" customWidth="1"/>
    <col min="16136" max="16136" width="11.85546875" style="31" bestFit="1" customWidth="1"/>
    <col min="16137" max="16137" width="15.42578125" style="31" bestFit="1" customWidth="1"/>
    <col min="16138" max="16138" width="9.42578125" style="31" bestFit="1" customWidth="1"/>
    <col min="16139" max="16139" width="15.42578125" style="31" bestFit="1" customWidth="1"/>
    <col min="16140" max="16140" width="9.42578125" style="31" bestFit="1" customWidth="1"/>
    <col min="16141" max="16384" width="9.140625" style="31"/>
  </cols>
  <sheetData>
    <row r="1" spans="1:15" ht="15.75" hidden="1" x14ac:dyDescent="0.2">
      <c r="A1" s="199" t="s">
        <v>0</v>
      </c>
      <c r="B1" s="199"/>
      <c r="C1" s="199"/>
      <c r="D1" s="199"/>
      <c r="E1" s="199"/>
      <c r="F1" s="199"/>
      <c r="G1" s="199"/>
      <c r="H1" s="199"/>
      <c r="I1" s="37"/>
      <c r="J1" s="37"/>
      <c r="K1" s="37"/>
      <c r="L1" s="38"/>
      <c r="M1" s="38"/>
      <c r="N1" s="38"/>
      <c r="O1" s="38"/>
    </row>
    <row r="2" spans="1:15" ht="18" hidden="1" x14ac:dyDescent="0.2">
      <c r="A2" s="41"/>
      <c r="B2" s="41"/>
      <c r="C2" s="41"/>
      <c r="D2" s="41"/>
      <c r="E2" s="41"/>
      <c r="F2" s="41"/>
      <c r="G2" s="41"/>
      <c r="H2" s="74"/>
      <c r="I2" s="42"/>
      <c r="J2" s="42"/>
      <c r="K2" s="42"/>
      <c r="L2" s="38"/>
      <c r="M2" s="38"/>
      <c r="N2" s="38"/>
      <c r="O2" s="38"/>
    </row>
    <row r="3" spans="1:15" ht="15.75" hidden="1" customHeight="1" x14ac:dyDescent="0.2">
      <c r="A3" s="199" t="s">
        <v>22</v>
      </c>
      <c r="B3" s="199"/>
      <c r="C3" s="199"/>
      <c r="D3" s="199"/>
      <c r="E3" s="199"/>
      <c r="F3" s="199"/>
      <c r="G3" s="199"/>
      <c r="H3" s="199"/>
      <c r="I3" s="37"/>
      <c r="J3" s="37"/>
      <c r="K3" s="37"/>
      <c r="L3" s="38"/>
      <c r="M3" s="38"/>
      <c r="N3" s="38"/>
      <c r="O3" s="38"/>
    </row>
    <row r="4" spans="1:15" ht="18" hidden="1" x14ac:dyDescent="0.2">
      <c r="A4" s="41"/>
      <c r="B4" s="41"/>
      <c r="C4" s="41"/>
      <c r="D4" s="41"/>
      <c r="E4" s="41"/>
      <c r="F4" s="41"/>
      <c r="G4" s="41"/>
      <c r="H4" s="74"/>
      <c r="I4" s="42"/>
      <c r="J4" s="42"/>
      <c r="K4" s="42"/>
      <c r="L4" s="38"/>
      <c r="M4" s="38"/>
      <c r="N4" s="38"/>
      <c r="O4" s="38"/>
    </row>
    <row r="5" spans="1:15" ht="15.75" hidden="1" customHeight="1" x14ac:dyDescent="0.2">
      <c r="A5" s="199" t="s">
        <v>23</v>
      </c>
      <c r="B5" s="199"/>
      <c r="C5" s="199"/>
      <c r="D5" s="199"/>
      <c r="E5" s="199"/>
      <c r="F5" s="199"/>
      <c r="G5" s="199"/>
      <c r="H5" s="199"/>
      <c r="I5" s="37"/>
      <c r="J5" s="37"/>
      <c r="K5" s="37"/>
      <c r="L5" s="38"/>
      <c r="M5" s="38"/>
      <c r="N5" s="38"/>
      <c r="O5" s="38"/>
    </row>
    <row r="6" spans="1:15" ht="18" hidden="1" x14ac:dyDescent="0.2">
      <c r="A6" s="41"/>
      <c r="B6" s="41"/>
      <c r="C6" s="41"/>
      <c r="D6" s="41"/>
      <c r="E6" s="41"/>
      <c r="F6" s="41"/>
      <c r="G6" s="41"/>
      <c r="H6" s="74"/>
      <c r="I6" s="42"/>
      <c r="J6" s="42"/>
      <c r="K6" s="42"/>
      <c r="L6" s="38"/>
      <c r="M6" s="38"/>
      <c r="N6" s="38"/>
      <c r="O6" s="38"/>
    </row>
    <row r="7" spans="1:15" s="32" customFormat="1" ht="60" customHeight="1" x14ac:dyDescent="0.25">
      <c r="A7" s="198" t="s">
        <v>3</v>
      </c>
      <c r="B7" s="198"/>
      <c r="C7" s="50" t="s">
        <v>1967</v>
      </c>
      <c r="D7" s="50" t="s">
        <v>575</v>
      </c>
      <c r="E7" s="50" t="s">
        <v>576</v>
      </c>
      <c r="F7" s="50" t="s">
        <v>577</v>
      </c>
      <c r="G7" s="50" t="s">
        <v>259</v>
      </c>
      <c r="H7" s="50" t="s">
        <v>1965</v>
      </c>
      <c r="I7" s="39"/>
      <c r="J7" s="39"/>
      <c r="K7" s="39"/>
      <c r="L7" s="39"/>
      <c r="M7" s="39"/>
      <c r="N7" s="39"/>
      <c r="O7" s="39"/>
    </row>
    <row r="8" spans="1:15" s="33" customFormat="1" ht="12.75" customHeight="1" x14ac:dyDescent="0.2">
      <c r="A8" s="197">
        <v>1</v>
      </c>
      <c r="B8" s="197"/>
      <c r="C8" s="51">
        <v>2</v>
      </c>
      <c r="D8" s="51">
        <v>3</v>
      </c>
      <c r="E8" s="51">
        <v>4.3333333333333304</v>
      </c>
      <c r="F8" s="51">
        <v>5.0833333333333304</v>
      </c>
      <c r="G8" s="51">
        <v>6</v>
      </c>
      <c r="H8" s="51">
        <v>7</v>
      </c>
      <c r="I8" s="38"/>
      <c r="J8" s="38"/>
      <c r="K8" s="38"/>
      <c r="L8" s="38"/>
      <c r="M8" s="40"/>
      <c r="N8" s="40"/>
      <c r="O8" s="40"/>
    </row>
    <row r="9" spans="1:15" s="33" customFormat="1" x14ac:dyDescent="0.2">
      <c r="A9" s="96"/>
      <c r="B9" s="97" t="s">
        <v>79</v>
      </c>
      <c r="C9" s="89">
        <f>+C10+C113</f>
        <v>8853223</v>
      </c>
      <c r="D9" s="89">
        <f>+D10+D113</f>
        <v>17841920</v>
      </c>
      <c r="E9" s="89">
        <f>+E10+E113</f>
        <v>0</v>
      </c>
      <c r="F9" s="89">
        <f>+F10+F113</f>
        <v>10266793.92</v>
      </c>
      <c r="G9" s="89">
        <f t="shared" ref="G9:G72" si="0">+F9/C9*100</f>
        <v>115.96673798909165</v>
      </c>
      <c r="H9" s="89">
        <f>+F9/D9*100</f>
        <v>57.543100294138746</v>
      </c>
      <c r="I9" s="38"/>
      <c r="J9" s="38"/>
      <c r="K9" s="38"/>
      <c r="L9" s="38"/>
      <c r="M9" s="40"/>
      <c r="N9" s="40"/>
      <c r="O9" s="40"/>
    </row>
    <row r="10" spans="1:15" ht="20.25" customHeight="1" x14ac:dyDescent="0.2">
      <c r="A10" s="90" t="s">
        <v>80</v>
      </c>
      <c r="B10" s="91" t="s">
        <v>81</v>
      </c>
      <c r="C10" s="92">
        <f>+C11++C23+C56+C65+C73+C90+C98</f>
        <v>8726078</v>
      </c>
      <c r="D10" s="93">
        <f>+D11++D23+D56+D65+D73+D90+D98</f>
        <v>16874715</v>
      </c>
      <c r="E10" s="93">
        <f>+E11++E23+E56+E65+E73+E90+E98</f>
        <v>0</v>
      </c>
      <c r="F10" s="92">
        <f>+F11++F23+F56+F65+F73+F90+F98</f>
        <v>10043514.5</v>
      </c>
      <c r="G10" s="92">
        <f>+F10/C10*100</f>
        <v>115.09769337381582</v>
      </c>
      <c r="H10" s="92">
        <f>+F10/D10*100</f>
        <v>59.518128158016303</v>
      </c>
      <c r="I10" s="55"/>
      <c r="J10" s="55"/>
      <c r="K10" s="55"/>
      <c r="L10" s="55"/>
      <c r="M10" s="55"/>
      <c r="N10" s="55"/>
      <c r="O10" s="55"/>
    </row>
    <row r="11" spans="1:15" x14ac:dyDescent="0.2">
      <c r="A11" s="78" t="s">
        <v>82</v>
      </c>
      <c r="B11" s="79" t="s">
        <v>83</v>
      </c>
      <c r="C11" s="75">
        <f>+C12+C17+C19</f>
        <v>6415774</v>
      </c>
      <c r="D11" s="44">
        <v>13400178</v>
      </c>
      <c r="E11" s="44"/>
      <c r="F11" s="75">
        <f>+F12+F17+F19</f>
        <v>7821017.7699999996</v>
      </c>
      <c r="G11" s="75">
        <f t="shared" si="0"/>
        <v>121.90294997922308</v>
      </c>
      <c r="H11" s="75">
        <f>+F11/D11*100</f>
        <v>58.365028957078025</v>
      </c>
      <c r="I11" s="46"/>
      <c r="J11" s="46"/>
      <c r="K11" s="46"/>
      <c r="L11" s="46"/>
      <c r="M11" s="46"/>
      <c r="N11" s="46"/>
      <c r="O11" s="46"/>
    </row>
    <row r="12" spans="1:15" x14ac:dyDescent="0.2">
      <c r="A12" s="76" t="s">
        <v>84</v>
      </c>
      <c r="B12" s="77" t="s">
        <v>85</v>
      </c>
      <c r="C12" s="75">
        <f>SUM(C13:C16)</f>
        <v>5409617</v>
      </c>
      <c r="D12" s="73"/>
      <c r="E12" s="73"/>
      <c r="F12" s="75">
        <f>SUM(F13:F16)</f>
        <v>6590778.3799999999</v>
      </c>
      <c r="G12" s="75">
        <f t="shared" si="0"/>
        <v>121.83447330929343</v>
      </c>
      <c r="H12" s="75"/>
      <c r="I12" s="46"/>
      <c r="J12" s="46"/>
      <c r="K12" s="46"/>
      <c r="L12" s="46"/>
      <c r="M12" s="46"/>
      <c r="N12" s="46"/>
      <c r="O12" s="46"/>
    </row>
    <row r="13" spans="1:15" x14ac:dyDescent="0.2">
      <c r="A13" s="52" t="s">
        <v>86</v>
      </c>
      <c r="B13" s="47" t="s">
        <v>87</v>
      </c>
      <c r="C13" s="43">
        <v>5409617</v>
      </c>
      <c r="D13" s="72"/>
      <c r="E13" s="72"/>
      <c r="F13" s="43">
        <v>6582959.2299999995</v>
      </c>
      <c r="G13" s="43">
        <f t="shared" si="0"/>
        <v>121.68993165320205</v>
      </c>
      <c r="H13" s="75"/>
      <c r="I13" s="45"/>
      <c r="J13" s="45"/>
      <c r="K13" s="45"/>
      <c r="L13" s="45"/>
      <c r="M13" s="46"/>
      <c r="N13" s="46"/>
      <c r="O13" s="46"/>
    </row>
    <row r="14" spans="1:15" x14ac:dyDescent="0.2">
      <c r="A14" s="52" t="s">
        <v>371</v>
      </c>
      <c r="B14" s="47" t="s">
        <v>372</v>
      </c>
      <c r="C14" s="43"/>
      <c r="D14" s="72"/>
      <c r="E14" s="72"/>
      <c r="F14" s="43"/>
      <c r="G14" s="43" t="e">
        <f t="shared" si="0"/>
        <v>#DIV/0!</v>
      </c>
      <c r="H14" s="75"/>
      <c r="I14" s="45"/>
      <c r="J14" s="45"/>
      <c r="K14" s="45"/>
      <c r="L14" s="45"/>
      <c r="M14" s="46"/>
      <c r="N14" s="46"/>
      <c r="O14" s="46"/>
    </row>
    <row r="15" spans="1:15" x14ac:dyDescent="0.2">
      <c r="A15" s="52" t="s">
        <v>88</v>
      </c>
      <c r="B15" s="47" t="s">
        <v>89</v>
      </c>
      <c r="C15" s="43"/>
      <c r="D15" s="72"/>
      <c r="E15" s="72"/>
      <c r="F15" s="43"/>
      <c r="G15" s="43" t="e">
        <f t="shared" si="0"/>
        <v>#DIV/0!</v>
      </c>
      <c r="H15" s="75"/>
      <c r="I15" s="45"/>
      <c r="J15" s="45"/>
      <c r="K15" s="45"/>
      <c r="L15" s="45"/>
      <c r="M15" s="46"/>
      <c r="N15" s="46"/>
      <c r="O15" s="46"/>
    </row>
    <row r="16" spans="1:15" x14ac:dyDescent="0.2">
      <c r="A16" s="52" t="s">
        <v>373</v>
      </c>
      <c r="B16" s="47" t="s">
        <v>374</v>
      </c>
      <c r="C16" s="43"/>
      <c r="D16" s="72"/>
      <c r="E16" s="72"/>
      <c r="F16" s="43">
        <v>7819.15</v>
      </c>
      <c r="G16" s="43" t="e">
        <f t="shared" si="0"/>
        <v>#DIV/0!</v>
      </c>
      <c r="H16" s="75"/>
      <c r="I16" s="45"/>
      <c r="J16" s="45"/>
      <c r="K16" s="45"/>
      <c r="L16" s="45"/>
      <c r="M16" s="46"/>
      <c r="N16" s="46"/>
      <c r="O16" s="46"/>
    </row>
    <row r="17" spans="1:15" x14ac:dyDescent="0.2">
      <c r="A17" s="76" t="s">
        <v>90</v>
      </c>
      <c r="B17" s="77" t="s">
        <v>91</v>
      </c>
      <c r="C17" s="75">
        <f>+C18</f>
        <v>120904</v>
      </c>
      <c r="D17" s="73"/>
      <c r="E17" s="73"/>
      <c r="F17" s="75">
        <f>+F18</f>
        <v>149937.96000000002</v>
      </c>
      <c r="G17" s="75">
        <f t="shared" si="0"/>
        <v>124.01406074240722</v>
      </c>
      <c r="H17" s="75"/>
      <c r="I17" s="46"/>
      <c r="J17" s="46"/>
      <c r="K17" s="46"/>
      <c r="L17" s="46"/>
      <c r="M17" s="46"/>
      <c r="N17" s="46"/>
      <c r="O17" s="46"/>
    </row>
    <row r="18" spans="1:15" x14ac:dyDescent="0.2">
      <c r="A18" s="52" t="s">
        <v>92</v>
      </c>
      <c r="B18" s="47" t="s">
        <v>91</v>
      </c>
      <c r="C18" s="43">
        <v>120904</v>
      </c>
      <c r="D18" s="72"/>
      <c r="E18" s="72"/>
      <c r="F18" s="43">
        <v>149937.96000000002</v>
      </c>
      <c r="G18" s="43">
        <f t="shared" si="0"/>
        <v>124.01406074240722</v>
      </c>
      <c r="H18" s="75"/>
      <c r="I18" s="45"/>
      <c r="J18" s="45"/>
      <c r="K18" s="45"/>
      <c r="L18" s="45"/>
      <c r="M18" s="46"/>
      <c r="N18" s="46"/>
      <c r="O18" s="46"/>
    </row>
    <row r="19" spans="1:15" x14ac:dyDescent="0.2">
      <c r="A19" s="76" t="s">
        <v>93</v>
      </c>
      <c r="B19" s="77" t="s">
        <v>94</v>
      </c>
      <c r="C19" s="75">
        <f>SUM(C20:C22)</f>
        <v>885253</v>
      </c>
      <c r="D19" s="73"/>
      <c r="E19" s="73"/>
      <c r="F19" s="75">
        <f>SUM(F20:F22)</f>
        <v>1080301.43</v>
      </c>
      <c r="G19" s="75">
        <f t="shared" si="0"/>
        <v>122.033071901479</v>
      </c>
      <c r="H19" s="75"/>
      <c r="I19" s="46"/>
      <c r="J19" s="46"/>
      <c r="K19" s="46"/>
      <c r="L19" s="46"/>
      <c r="M19" s="46"/>
      <c r="N19" s="46"/>
      <c r="O19" s="46"/>
    </row>
    <row r="20" spans="1:15" x14ac:dyDescent="0.2">
      <c r="A20" s="52" t="s">
        <v>375</v>
      </c>
      <c r="B20" s="47" t="s">
        <v>376</v>
      </c>
      <c r="C20" s="43"/>
      <c r="D20" s="72"/>
      <c r="E20" s="72"/>
      <c r="F20" s="43"/>
      <c r="G20" s="43" t="e">
        <f t="shared" si="0"/>
        <v>#DIV/0!</v>
      </c>
      <c r="H20" s="75"/>
      <c r="I20" s="45"/>
      <c r="J20" s="45"/>
      <c r="K20" s="45"/>
      <c r="L20" s="45"/>
      <c r="M20" s="46"/>
      <c r="N20" s="46"/>
      <c r="O20" s="46"/>
    </row>
    <row r="21" spans="1:15" x14ac:dyDescent="0.2">
      <c r="A21" s="52" t="s">
        <v>95</v>
      </c>
      <c r="B21" s="47" t="s">
        <v>96</v>
      </c>
      <c r="C21" s="43">
        <v>885253</v>
      </c>
      <c r="D21" s="72"/>
      <c r="E21" s="72"/>
      <c r="F21" s="43">
        <v>1079834.22</v>
      </c>
      <c r="G21" s="43">
        <f t="shared" si="0"/>
        <v>121.98029489874646</v>
      </c>
      <c r="H21" s="75"/>
      <c r="I21" s="45"/>
      <c r="J21" s="45"/>
      <c r="K21" s="45"/>
      <c r="L21" s="45"/>
      <c r="M21" s="46"/>
      <c r="N21" s="46"/>
      <c r="O21" s="46"/>
    </row>
    <row r="22" spans="1:15" x14ac:dyDescent="0.2">
      <c r="A22" s="52" t="s">
        <v>377</v>
      </c>
      <c r="B22" s="47" t="s">
        <v>378</v>
      </c>
      <c r="C22" s="43"/>
      <c r="D22" s="72"/>
      <c r="E22" s="72"/>
      <c r="F22" s="43">
        <v>467.21</v>
      </c>
      <c r="G22" s="43" t="e">
        <f t="shared" si="0"/>
        <v>#DIV/0!</v>
      </c>
      <c r="H22" s="75"/>
      <c r="I22" s="45"/>
      <c r="J22" s="45"/>
      <c r="K22" s="45"/>
      <c r="L22" s="45"/>
      <c r="M22" s="46"/>
      <c r="N22" s="46"/>
      <c r="O22" s="46"/>
    </row>
    <row r="23" spans="1:15" x14ac:dyDescent="0.2">
      <c r="A23" s="78" t="s">
        <v>97</v>
      </c>
      <c r="B23" s="79" t="s">
        <v>98</v>
      </c>
      <c r="C23" s="75">
        <f>+C24+C29+C36+C46+C48</f>
        <v>2135529</v>
      </c>
      <c r="D23" s="44">
        <v>3166328</v>
      </c>
      <c r="E23" s="44"/>
      <c r="F23" s="75">
        <f>+F24+F29+F36+F46+F48</f>
        <v>2037726.72</v>
      </c>
      <c r="G23" s="75">
        <f t="shared" si="0"/>
        <v>95.420231708396372</v>
      </c>
      <c r="H23" s="75">
        <f>+F23/D23*100</f>
        <v>64.356147562728822</v>
      </c>
      <c r="I23" s="46"/>
      <c r="J23" s="46"/>
      <c r="K23" s="46"/>
      <c r="L23" s="46"/>
      <c r="M23" s="46"/>
      <c r="N23" s="46"/>
      <c r="O23" s="46"/>
    </row>
    <row r="24" spans="1:15" x14ac:dyDescent="0.2">
      <c r="A24" s="76" t="s">
        <v>99</v>
      </c>
      <c r="B24" s="77" t="s">
        <v>100</v>
      </c>
      <c r="C24" s="75">
        <f>SUM(C25:C28)</f>
        <v>212587</v>
      </c>
      <c r="D24" s="73"/>
      <c r="E24" s="73"/>
      <c r="F24" s="75">
        <f>SUM(F25:F28)</f>
        <v>185224.18</v>
      </c>
      <c r="G24" s="75">
        <f t="shared" si="0"/>
        <v>87.128648506258614</v>
      </c>
      <c r="H24" s="75"/>
      <c r="I24" s="46"/>
      <c r="J24" s="46"/>
      <c r="K24" s="46"/>
      <c r="L24" s="46"/>
      <c r="M24" s="46"/>
      <c r="N24" s="46"/>
      <c r="O24" s="46"/>
    </row>
    <row r="25" spans="1:15" x14ac:dyDescent="0.2">
      <c r="A25" s="52" t="s">
        <v>101</v>
      </c>
      <c r="B25" s="47" t="s">
        <v>102</v>
      </c>
      <c r="C25" s="43">
        <v>96803</v>
      </c>
      <c r="D25" s="72"/>
      <c r="E25" s="72"/>
      <c r="F25" s="43">
        <v>55893.579999999994</v>
      </c>
      <c r="G25" s="43">
        <f t="shared" si="0"/>
        <v>57.739512205200249</v>
      </c>
      <c r="H25" s="75"/>
      <c r="I25" s="45"/>
      <c r="J25" s="45"/>
      <c r="K25" s="45"/>
      <c r="L25" s="45"/>
      <c r="M25" s="46"/>
      <c r="N25" s="46"/>
      <c r="O25" s="46"/>
    </row>
    <row r="26" spans="1:15" x14ac:dyDescent="0.2">
      <c r="A26" s="52" t="s">
        <v>103</v>
      </c>
      <c r="B26" s="47" t="s">
        <v>104</v>
      </c>
      <c r="C26" s="43">
        <v>81688</v>
      </c>
      <c r="D26" s="72"/>
      <c r="E26" s="72"/>
      <c r="F26" s="43">
        <v>85436.03</v>
      </c>
      <c r="G26" s="43">
        <f t="shared" si="0"/>
        <v>104.58822593281755</v>
      </c>
      <c r="H26" s="75"/>
      <c r="I26" s="45"/>
      <c r="J26" s="45"/>
      <c r="K26" s="45"/>
      <c r="L26" s="45"/>
      <c r="M26" s="46"/>
      <c r="N26" s="46"/>
      <c r="O26" s="46"/>
    </row>
    <row r="27" spans="1:15" x14ac:dyDescent="0.2">
      <c r="A27" s="52" t="s">
        <v>105</v>
      </c>
      <c r="B27" s="47" t="s">
        <v>106</v>
      </c>
      <c r="C27" s="43">
        <v>32675</v>
      </c>
      <c r="D27" s="72"/>
      <c r="E27" s="72"/>
      <c r="F27" s="43">
        <v>42473.770000000004</v>
      </c>
      <c r="G27" s="43">
        <f t="shared" si="0"/>
        <v>129.98858454475902</v>
      </c>
      <c r="H27" s="75"/>
      <c r="I27" s="46"/>
      <c r="J27" s="46"/>
      <c r="K27" s="46"/>
      <c r="L27" s="46"/>
      <c r="M27" s="46"/>
      <c r="N27" s="46"/>
      <c r="O27" s="46"/>
    </row>
    <row r="28" spans="1:15" x14ac:dyDescent="0.2">
      <c r="A28" s="52" t="s">
        <v>107</v>
      </c>
      <c r="B28" s="47" t="s">
        <v>108</v>
      </c>
      <c r="C28" s="43">
        <v>1421</v>
      </c>
      <c r="D28" s="72"/>
      <c r="E28" s="72"/>
      <c r="F28" s="43">
        <v>1420.8</v>
      </c>
      <c r="G28" s="43">
        <f t="shared" si="0"/>
        <v>99.985925404644618</v>
      </c>
      <c r="H28" s="75"/>
      <c r="I28" s="46"/>
      <c r="J28" s="46"/>
      <c r="K28" s="46"/>
      <c r="L28" s="46"/>
      <c r="M28" s="46"/>
      <c r="N28" s="46"/>
      <c r="O28" s="46"/>
    </row>
    <row r="29" spans="1:15" x14ac:dyDescent="0.2">
      <c r="A29" s="76" t="s">
        <v>109</v>
      </c>
      <c r="B29" s="77" t="s">
        <v>110</v>
      </c>
      <c r="C29" s="75">
        <f>SUM(C30:C35)</f>
        <v>811357</v>
      </c>
      <c r="D29" s="73"/>
      <c r="E29" s="73"/>
      <c r="F29" s="75">
        <f>SUM(F30:F35)</f>
        <v>626759.59</v>
      </c>
      <c r="G29" s="75">
        <f t="shared" si="0"/>
        <v>77.248312395160198</v>
      </c>
      <c r="H29" s="75"/>
      <c r="I29" s="46"/>
      <c r="J29" s="46"/>
      <c r="K29" s="46"/>
      <c r="L29" s="46"/>
      <c r="M29" s="46"/>
      <c r="N29" s="46"/>
      <c r="O29" s="46"/>
    </row>
    <row r="30" spans="1:15" x14ac:dyDescent="0.2">
      <c r="A30" s="52" t="s">
        <v>111</v>
      </c>
      <c r="B30" s="47" t="s">
        <v>112</v>
      </c>
      <c r="C30" s="43">
        <v>120829</v>
      </c>
      <c r="D30" s="72"/>
      <c r="E30" s="72"/>
      <c r="F30" s="43">
        <v>82276.42</v>
      </c>
      <c r="G30" s="43">
        <f t="shared" si="0"/>
        <v>68.093272310455262</v>
      </c>
      <c r="H30" s="75"/>
      <c r="I30" s="46"/>
      <c r="J30" s="46"/>
      <c r="K30" s="46"/>
      <c r="L30" s="46"/>
      <c r="M30" s="46"/>
      <c r="N30" s="46"/>
      <c r="O30" s="46"/>
    </row>
    <row r="31" spans="1:15" x14ac:dyDescent="0.2">
      <c r="A31" s="52" t="s">
        <v>379</v>
      </c>
      <c r="B31" s="47" t="s">
        <v>380</v>
      </c>
      <c r="C31" s="43">
        <v>455923</v>
      </c>
      <c r="D31" s="72"/>
      <c r="E31" s="72"/>
      <c r="F31" s="43">
        <v>358161.36</v>
      </c>
      <c r="G31" s="43">
        <f t="shared" si="0"/>
        <v>78.557423073633046</v>
      </c>
      <c r="H31" s="75"/>
      <c r="I31" s="46"/>
      <c r="J31" s="46"/>
      <c r="K31" s="46"/>
      <c r="L31" s="46"/>
      <c r="M31" s="46"/>
      <c r="N31" s="46"/>
      <c r="O31" s="46"/>
    </row>
    <row r="32" spans="1:15" x14ac:dyDescent="0.2">
      <c r="A32" s="52" t="s">
        <v>113</v>
      </c>
      <c r="B32" s="47" t="s">
        <v>114</v>
      </c>
      <c r="C32" s="43">
        <v>192318</v>
      </c>
      <c r="D32" s="72"/>
      <c r="E32" s="72"/>
      <c r="F32" s="43">
        <v>160282.46000000002</v>
      </c>
      <c r="G32" s="43">
        <f t="shared" si="0"/>
        <v>83.342412046714315</v>
      </c>
      <c r="H32" s="75"/>
      <c r="I32" s="46"/>
      <c r="J32" s="46"/>
      <c r="K32" s="46"/>
      <c r="L32" s="46"/>
      <c r="M32" s="46"/>
      <c r="N32" s="46"/>
      <c r="O32" s="46"/>
    </row>
    <row r="33" spans="1:15" x14ac:dyDescent="0.2">
      <c r="A33" s="52" t="s">
        <v>115</v>
      </c>
      <c r="B33" s="47" t="s">
        <v>116</v>
      </c>
      <c r="C33" s="43">
        <v>18958</v>
      </c>
      <c r="D33" s="72"/>
      <c r="E33" s="72"/>
      <c r="F33" s="43">
        <v>19323.79</v>
      </c>
      <c r="G33" s="43">
        <f t="shared" si="0"/>
        <v>101.92947568308894</v>
      </c>
      <c r="H33" s="75"/>
      <c r="I33" s="46"/>
      <c r="J33" s="46"/>
      <c r="K33" s="46"/>
      <c r="L33" s="46"/>
      <c r="M33" s="46"/>
      <c r="N33" s="46"/>
      <c r="O33" s="46"/>
    </row>
    <row r="34" spans="1:15" x14ac:dyDescent="0.2">
      <c r="A34" s="52" t="s">
        <v>117</v>
      </c>
      <c r="B34" s="47" t="s">
        <v>118</v>
      </c>
      <c r="C34" s="43">
        <v>16396</v>
      </c>
      <c r="D34" s="72"/>
      <c r="E34" s="72"/>
      <c r="F34" s="43">
        <v>1959.0900000000001</v>
      </c>
      <c r="G34" s="43">
        <f t="shared" si="0"/>
        <v>11.948585020736765</v>
      </c>
      <c r="H34" s="75"/>
      <c r="I34" s="46"/>
      <c r="J34" s="46"/>
      <c r="K34" s="46"/>
      <c r="L34" s="46"/>
      <c r="M34" s="46"/>
      <c r="N34" s="46"/>
      <c r="O34" s="46"/>
    </row>
    <row r="35" spans="1:15" x14ac:dyDescent="0.2">
      <c r="A35" s="52" t="s">
        <v>119</v>
      </c>
      <c r="B35" s="47" t="s">
        <v>120</v>
      </c>
      <c r="C35" s="43">
        <v>6933</v>
      </c>
      <c r="D35" s="72"/>
      <c r="E35" s="72"/>
      <c r="F35" s="43">
        <v>4756.47</v>
      </c>
      <c r="G35" s="43">
        <f t="shared" si="0"/>
        <v>68.606231068801392</v>
      </c>
      <c r="H35" s="75"/>
      <c r="I35" s="46"/>
      <c r="J35" s="46"/>
      <c r="K35" s="46"/>
      <c r="L35" s="46"/>
      <c r="M35" s="46"/>
      <c r="N35" s="46"/>
      <c r="O35" s="46"/>
    </row>
    <row r="36" spans="1:15" x14ac:dyDescent="0.2">
      <c r="A36" s="76" t="s">
        <v>121</v>
      </c>
      <c r="B36" s="77" t="s">
        <v>122</v>
      </c>
      <c r="C36" s="75">
        <f>SUM(C37:C45)</f>
        <v>995635</v>
      </c>
      <c r="D36" s="73"/>
      <c r="E36" s="73"/>
      <c r="F36" s="75">
        <f>SUM(F37:F45)</f>
        <v>1073477.98</v>
      </c>
      <c r="G36" s="75">
        <f t="shared" si="0"/>
        <v>107.81842542698881</v>
      </c>
      <c r="H36" s="75"/>
      <c r="I36" s="46"/>
      <c r="J36" s="46"/>
      <c r="K36" s="46"/>
      <c r="L36" s="46"/>
      <c r="M36" s="46"/>
      <c r="N36" s="46"/>
      <c r="O36" s="46"/>
    </row>
    <row r="37" spans="1:15" x14ac:dyDescent="0.2">
      <c r="A37" s="52" t="s">
        <v>123</v>
      </c>
      <c r="B37" s="47" t="s">
        <v>124</v>
      </c>
      <c r="C37" s="43">
        <v>56184</v>
      </c>
      <c r="D37" s="72"/>
      <c r="E37" s="72"/>
      <c r="F37" s="43">
        <v>72975.569999999992</v>
      </c>
      <c r="G37" s="43">
        <f t="shared" si="0"/>
        <v>129.88674711661682</v>
      </c>
      <c r="H37" s="75"/>
      <c r="I37" s="46"/>
      <c r="J37" s="46"/>
      <c r="K37" s="46"/>
      <c r="L37" s="46"/>
      <c r="M37" s="46"/>
      <c r="N37" s="46"/>
      <c r="O37" s="46"/>
    </row>
    <row r="38" spans="1:15" x14ac:dyDescent="0.2">
      <c r="A38" s="52" t="s">
        <v>125</v>
      </c>
      <c r="B38" s="47" t="s">
        <v>126</v>
      </c>
      <c r="C38" s="43">
        <v>90897</v>
      </c>
      <c r="D38" s="72"/>
      <c r="E38" s="72"/>
      <c r="F38" s="43">
        <v>108362.23999999999</v>
      </c>
      <c r="G38" s="43">
        <f t="shared" si="0"/>
        <v>119.21431950449409</v>
      </c>
      <c r="H38" s="75"/>
      <c r="I38" s="46"/>
      <c r="J38" s="46"/>
      <c r="K38" s="46"/>
      <c r="L38" s="46"/>
      <c r="M38" s="46"/>
      <c r="N38" s="46"/>
      <c r="O38" s="46"/>
    </row>
    <row r="39" spans="1:15" x14ac:dyDescent="0.2">
      <c r="A39" s="52" t="s">
        <v>127</v>
      </c>
      <c r="B39" s="47" t="s">
        <v>128</v>
      </c>
      <c r="C39" s="43">
        <v>21171</v>
      </c>
      <c r="D39" s="72"/>
      <c r="E39" s="72"/>
      <c r="F39" s="43">
        <v>41929.69</v>
      </c>
      <c r="G39" s="43">
        <f t="shared" si="0"/>
        <v>198.05247744556235</v>
      </c>
      <c r="H39" s="75"/>
      <c r="I39" s="46"/>
      <c r="J39" s="46"/>
      <c r="K39" s="46"/>
      <c r="L39" s="46"/>
      <c r="M39" s="46"/>
      <c r="N39" s="46"/>
      <c r="O39" s="46"/>
    </row>
    <row r="40" spans="1:15" x14ac:dyDescent="0.2">
      <c r="A40" s="52" t="s">
        <v>129</v>
      </c>
      <c r="B40" s="47" t="s">
        <v>130</v>
      </c>
      <c r="C40" s="43">
        <v>38877</v>
      </c>
      <c r="D40" s="72"/>
      <c r="E40" s="72"/>
      <c r="F40" s="43">
        <v>34388.870000000003</v>
      </c>
      <c r="G40" s="43">
        <f>+F40/C40*100</f>
        <v>88.45556498701032</v>
      </c>
      <c r="H40" s="75"/>
      <c r="I40" s="46"/>
      <c r="J40" s="46"/>
      <c r="K40" s="46"/>
      <c r="L40" s="46"/>
      <c r="M40" s="46"/>
      <c r="N40" s="46"/>
      <c r="O40" s="46"/>
    </row>
    <row r="41" spans="1:15" x14ac:dyDescent="0.2">
      <c r="A41" s="52" t="s">
        <v>131</v>
      </c>
      <c r="B41" s="47" t="s">
        <v>132</v>
      </c>
      <c r="C41" s="43">
        <v>75009</v>
      </c>
      <c r="D41" s="72"/>
      <c r="E41" s="72"/>
      <c r="F41" s="43">
        <v>68755.900000000009</v>
      </c>
      <c r="G41" s="43">
        <f>+F41/C41*100</f>
        <v>91.663533709288231</v>
      </c>
      <c r="H41" s="75"/>
      <c r="I41" s="46"/>
      <c r="J41" s="46"/>
      <c r="K41" s="46"/>
      <c r="L41" s="46"/>
      <c r="M41" s="46"/>
      <c r="N41" s="46"/>
      <c r="O41" s="46"/>
    </row>
    <row r="42" spans="1:15" x14ac:dyDescent="0.2">
      <c r="A42" s="52" t="s">
        <v>133</v>
      </c>
      <c r="B42" s="47" t="s">
        <v>134</v>
      </c>
      <c r="C42" s="43">
        <v>70094</v>
      </c>
      <c r="D42" s="72"/>
      <c r="E42" s="72"/>
      <c r="F42" s="43">
        <v>74583.060000000012</v>
      </c>
      <c r="G42" s="43">
        <f t="shared" si="0"/>
        <v>106.4043427397495</v>
      </c>
      <c r="H42" s="75"/>
      <c r="I42" s="46"/>
      <c r="J42" s="46"/>
      <c r="K42" s="46"/>
      <c r="L42" s="46"/>
      <c r="M42" s="46"/>
      <c r="N42" s="46"/>
      <c r="O42" s="46"/>
    </row>
    <row r="43" spans="1:15" x14ac:dyDescent="0.2">
      <c r="A43" s="52" t="s">
        <v>135</v>
      </c>
      <c r="B43" s="47" t="s">
        <v>136</v>
      </c>
      <c r="C43" s="43">
        <v>486303</v>
      </c>
      <c r="D43" s="72"/>
      <c r="E43" s="72"/>
      <c r="F43" s="43">
        <v>509366.17</v>
      </c>
      <c r="G43" s="43">
        <f t="shared" si="0"/>
        <v>104.74255145454583</v>
      </c>
      <c r="H43" s="75"/>
      <c r="I43" s="46"/>
      <c r="J43" s="46"/>
      <c r="K43" s="46"/>
      <c r="L43" s="46"/>
      <c r="M43" s="46"/>
      <c r="N43" s="46"/>
      <c r="O43" s="46"/>
    </row>
    <row r="44" spans="1:15" x14ac:dyDescent="0.2">
      <c r="A44" s="52" t="s">
        <v>137</v>
      </c>
      <c r="B44" s="47" t="s">
        <v>138</v>
      </c>
      <c r="C44" s="43">
        <v>29483</v>
      </c>
      <c r="D44" s="72"/>
      <c r="E44" s="72"/>
      <c r="F44" s="43">
        <v>32217.17</v>
      </c>
      <c r="G44" s="43">
        <f t="shared" si="0"/>
        <v>109.27371705728723</v>
      </c>
      <c r="H44" s="75"/>
      <c r="I44" s="46"/>
      <c r="J44" s="46"/>
      <c r="K44" s="46"/>
      <c r="L44" s="46"/>
      <c r="M44" s="46"/>
      <c r="N44" s="46"/>
      <c r="O44" s="46"/>
    </row>
    <row r="45" spans="1:15" x14ac:dyDescent="0.2">
      <c r="A45" s="52" t="s">
        <v>139</v>
      </c>
      <c r="B45" s="47" t="s">
        <v>140</v>
      </c>
      <c r="C45" s="43">
        <v>127617</v>
      </c>
      <c r="D45" s="72"/>
      <c r="E45" s="72"/>
      <c r="F45" s="43">
        <v>130899.30999999998</v>
      </c>
      <c r="G45" s="43">
        <f t="shared" si="0"/>
        <v>102.57200059553193</v>
      </c>
      <c r="H45" s="75"/>
      <c r="I45" s="46"/>
      <c r="J45" s="46"/>
      <c r="K45" s="46"/>
      <c r="L45" s="46"/>
      <c r="M45" s="46"/>
      <c r="N45" s="46"/>
      <c r="O45" s="46"/>
    </row>
    <row r="46" spans="1:15" x14ac:dyDescent="0.2">
      <c r="A46" s="76" t="s">
        <v>141</v>
      </c>
      <c r="B46" s="77" t="s">
        <v>142</v>
      </c>
      <c r="C46" s="75">
        <f>+C47</f>
        <v>9305</v>
      </c>
      <c r="D46" s="73"/>
      <c r="E46" s="73"/>
      <c r="F46" s="75">
        <f>+F47</f>
        <v>8392.33</v>
      </c>
      <c r="G46" s="75">
        <f t="shared" si="0"/>
        <v>90.191617409994635</v>
      </c>
      <c r="H46" s="75"/>
      <c r="I46" s="46"/>
      <c r="J46" s="46"/>
      <c r="K46" s="46"/>
      <c r="L46" s="46"/>
      <c r="M46" s="46"/>
      <c r="N46" s="46"/>
      <c r="O46" s="46"/>
    </row>
    <row r="47" spans="1:15" x14ac:dyDescent="0.2">
      <c r="A47" s="52" t="s">
        <v>143</v>
      </c>
      <c r="B47" s="47" t="s">
        <v>142</v>
      </c>
      <c r="C47" s="43">
        <v>9305</v>
      </c>
      <c r="D47" s="72"/>
      <c r="E47" s="72"/>
      <c r="F47" s="43">
        <v>8392.33</v>
      </c>
      <c r="G47" s="43">
        <f t="shared" si="0"/>
        <v>90.191617409994635</v>
      </c>
      <c r="H47" s="75"/>
      <c r="I47" s="46"/>
      <c r="J47" s="46"/>
      <c r="K47" s="46"/>
      <c r="L47" s="46"/>
      <c r="M47" s="46"/>
      <c r="N47" s="46"/>
      <c r="O47" s="46"/>
    </row>
    <row r="48" spans="1:15" x14ac:dyDescent="0.2">
      <c r="A48" s="76" t="s">
        <v>144</v>
      </c>
      <c r="B48" s="77" t="s">
        <v>145</v>
      </c>
      <c r="C48" s="75">
        <f>SUM(C49:C55)</f>
        <v>106645</v>
      </c>
      <c r="D48" s="73"/>
      <c r="E48" s="73"/>
      <c r="F48" s="75">
        <f>SUM(F49:F55)</f>
        <v>143872.63999999998</v>
      </c>
      <c r="G48" s="75">
        <f t="shared" si="0"/>
        <v>134.90800318814757</v>
      </c>
      <c r="H48" s="75"/>
      <c r="I48" s="46"/>
      <c r="J48" s="46"/>
      <c r="K48" s="46"/>
      <c r="L48" s="46"/>
      <c r="M48" s="46"/>
      <c r="N48" s="46"/>
      <c r="O48" s="46"/>
    </row>
    <row r="49" spans="1:15" ht="25.5" x14ac:dyDescent="0.2">
      <c r="A49" s="52" t="s">
        <v>146</v>
      </c>
      <c r="B49" s="47" t="s">
        <v>147</v>
      </c>
      <c r="C49" s="43"/>
      <c r="D49" s="72"/>
      <c r="E49" s="72"/>
      <c r="F49" s="43"/>
      <c r="G49" s="43" t="e">
        <f t="shared" si="0"/>
        <v>#DIV/0!</v>
      </c>
      <c r="H49" s="75"/>
      <c r="I49" s="46"/>
      <c r="J49" s="46"/>
      <c r="K49" s="46"/>
      <c r="L49" s="46"/>
      <c r="M49" s="46"/>
      <c r="N49" s="46"/>
      <c r="O49" s="46"/>
    </row>
    <row r="50" spans="1:15" x14ac:dyDescent="0.2">
      <c r="A50" s="52" t="s">
        <v>148</v>
      </c>
      <c r="B50" s="47" t="s">
        <v>149</v>
      </c>
      <c r="C50" s="43">
        <v>17661</v>
      </c>
      <c r="D50" s="72"/>
      <c r="E50" s="72"/>
      <c r="F50" s="43">
        <v>20344.98</v>
      </c>
      <c r="G50" s="43">
        <f t="shared" si="0"/>
        <v>115.19721420078137</v>
      </c>
      <c r="H50" s="75"/>
      <c r="I50" s="46"/>
      <c r="J50" s="46"/>
      <c r="K50" s="46"/>
      <c r="L50" s="46"/>
      <c r="M50" s="46"/>
      <c r="N50" s="46"/>
      <c r="O50" s="46"/>
    </row>
    <row r="51" spans="1:15" x14ac:dyDescent="0.2">
      <c r="A51" s="52" t="s">
        <v>150</v>
      </c>
      <c r="B51" s="47" t="s">
        <v>151</v>
      </c>
      <c r="C51" s="43">
        <v>30776</v>
      </c>
      <c r="D51" s="72"/>
      <c r="E51" s="72"/>
      <c r="F51" s="43">
        <v>23020.190000000002</v>
      </c>
      <c r="G51" s="43">
        <f t="shared" si="0"/>
        <v>74.799161684429436</v>
      </c>
      <c r="H51" s="75"/>
      <c r="I51" s="46"/>
      <c r="J51" s="46"/>
      <c r="K51" s="46"/>
      <c r="L51" s="46"/>
      <c r="M51" s="46"/>
      <c r="N51" s="46"/>
      <c r="O51" s="46"/>
    </row>
    <row r="52" spans="1:15" x14ac:dyDescent="0.2">
      <c r="A52" s="52" t="s">
        <v>152</v>
      </c>
      <c r="B52" s="47" t="s">
        <v>153</v>
      </c>
      <c r="C52" s="43">
        <v>1712</v>
      </c>
      <c r="D52" s="72"/>
      <c r="E52" s="72"/>
      <c r="F52" s="43">
        <v>2059.7200000000003</v>
      </c>
      <c r="G52" s="43">
        <f t="shared" si="0"/>
        <v>120.31074766355141</v>
      </c>
      <c r="H52" s="75"/>
      <c r="I52" s="46"/>
      <c r="J52" s="46"/>
      <c r="K52" s="46"/>
      <c r="L52" s="46"/>
      <c r="M52" s="46"/>
      <c r="N52" s="46"/>
      <c r="O52" s="46"/>
    </row>
    <row r="53" spans="1:15" x14ac:dyDescent="0.2">
      <c r="A53" s="52" t="s">
        <v>154</v>
      </c>
      <c r="B53" s="47" t="s">
        <v>155</v>
      </c>
      <c r="C53" s="43">
        <v>14384</v>
      </c>
      <c r="D53" s="72"/>
      <c r="E53" s="72"/>
      <c r="F53" s="43">
        <v>19458.7</v>
      </c>
      <c r="G53" s="43">
        <f t="shared" si="0"/>
        <v>135.28017241379311</v>
      </c>
      <c r="H53" s="75"/>
      <c r="I53" s="46"/>
      <c r="J53" s="46"/>
      <c r="K53" s="46"/>
      <c r="L53" s="46"/>
      <c r="M53" s="46"/>
      <c r="N53" s="46"/>
      <c r="O53" s="46"/>
    </row>
    <row r="54" spans="1:15" x14ac:dyDescent="0.2">
      <c r="A54" s="52" t="s">
        <v>156</v>
      </c>
      <c r="B54" s="47" t="s">
        <v>157</v>
      </c>
      <c r="C54" s="43">
        <v>24403</v>
      </c>
      <c r="D54" s="72"/>
      <c r="E54" s="72"/>
      <c r="F54" s="43">
        <v>5447.65</v>
      </c>
      <c r="G54" s="43">
        <f t="shared" si="0"/>
        <v>22.323689710281521</v>
      </c>
      <c r="H54" s="75"/>
      <c r="I54" s="46"/>
      <c r="J54" s="46"/>
      <c r="K54" s="46"/>
      <c r="L54" s="46"/>
      <c r="M54" s="46"/>
      <c r="N54" s="46"/>
      <c r="O54" s="46"/>
    </row>
    <row r="55" spans="1:15" x14ac:dyDescent="0.2">
      <c r="A55" s="52" t="s">
        <v>158</v>
      </c>
      <c r="B55" s="47" t="s">
        <v>145</v>
      </c>
      <c r="C55" s="43">
        <v>17709</v>
      </c>
      <c r="D55" s="72"/>
      <c r="E55" s="72"/>
      <c r="F55" s="43">
        <v>73541.399999999994</v>
      </c>
      <c r="G55" s="43">
        <f t="shared" si="0"/>
        <v>415.2769778078943</v>
      </c>
      <c r="H55" s="75"/>
      <c r="I55" s="46"/>
      <c r="J55" s="46"/>
      <c r="K55" s="46"/>
      <c r="L55" s="46"/>
      <c r="M55" s="46"/>
      <c r="N55" s="46"/>
      <c r="O55" s="46"/>
    </row>
    <row r="56" spans="1:15" x14ac:dyDescent="0.2">
      <c r="A56" s="78" t="s">
        <v>159</v>
      </c>
      <c r="B56" s="79" t="s">
        <v>160</v>
      </c>
      <c r="C56" s="75">
        <f>+C57+C60</f>
        <v>19991</v>
      </c>
      <c r="D56" s="44">
        <v>25509</v>
      </c>
      <c r="E56" s="44"/>
      <c r="F56" s="75">
        <f>+F57+F60</f>
        <v>11301</v>
      </c>
      <c r="G56" s="75">
        <f t="shared" si="0"/>
        <v>56.530438697413828</v>
      </c>
      <c r="H56" s="75">
        <f>+F56/D56*100</f>
        <v>44.302011054921792</v>
      </c>
      <c r="I56" s="46"/>
      <c r="J56" s="46"/>
      <c r="K56" s="46"/>
      <c r="L56" s="46"/>
      <c r="M56" s="46"/>
      <c r="N56" s="46"/>
      <c r="O56" s="46"/>
    </row>
    <row r="57" spans="1:15" x14ac:dyDescent="0.2">
      <c r="A57" s="76" t="s">
        <v>381</v>
      </c>
      <c r="B57" s="77" t="s">
        <v>382</v>
      </c>
      <c r="C57" s="75">
        <f>+C58+C59</f>
        <v>0</v>
      </c>
      <c r="D57" s="73"/>
      <c r="E57" s="73"/>
      <c r="F57" s="75">
        <f>+F58+F59</f>
        <v>0</v>
      </c>
      <c r="G57" s="75" t="e">
        <f t="shared" si="0"/>
        <v>#DIV/0!</v>
      </c>
      <c r="H57" s="75"/>
      <c r="I57" s="46"/>
      <c r="J57" s="46"/>
      <c r="K57" s="46"/>
      <c r="L57" s="46"/>
      <c r="M57" s="46"/>
      <c r="N57" s="46"/>
      <c r="O57" s="46"/>
    </row>
    <row r="58" spans="1:15" ht="25.5" x14ac:dyDescent="0.2">
      <c r="A58" s="52" t="s">
        <v>383</v>
      </c>
      <c r="B58" s="47" t="s">
        <v>384</v>
      </c>
      <c r="C58" s="43"/>
      <c r="D58" s="72"/>
      <c r="E58" s="72"/>
      <c r="F58" s="43"/>
      <c r="G58" s="43" t="e">
        <f t="shared" si="0"/>
        <v>#DIV/0!</v>
      </c>
      <c r="H58" s="75"/>
      <c r="I58" s="46"/>
      <c r="J58" s="46"/>
      <c r="K58" s="46"/>
      <c r="L58" s="46"/>
      <c r="M58" s="46"/>
      <c r="N58" s="46"/>
      <c r="O58" s="46"/>
    </row>
    <row r="59" spans="1:15" ht="25.5" x14ac:dyDescent="0.2">
      <c r="A59" s="52" t="s">
        <v>385</v>
      </c>
      <c r="B59" s="47" t="s">
        <v>386</v>
      </c>
      <c r="C59" s="43">
        <v>0</v>
      </c>
      <c r="D59" s="72"/>
      <c r="E59" s="72"/>
      <c r="F59" s="43"/>
      <c r="G59" s="43" t="e">
        <f t="shared" si="0"/>
        <v>#DIV/0!</v>
      </c>
      <c r="H59" s="75"/>
      <c r="I59" s="46"/>
      <c r="J59" s="46"/>
      <c r="K59" s="46"/>
      <c r="L59" s="46"/>
      <c r="M59" s="46"/>
      <c r="N59" s="46"/>
      <c r="O59" s="46"/>
    </row>
    <row r="60" spans="1:15" x14ac:dyDescent="0.2">
      <c r="A60" s="76" t="s">
        <v>161</v>
      </c>
      <c r="B60" s="77" t="s">
        <v>162</v>
      </c>
      <c r="C60" s="75">
        <f>SUM(C61:C64)</f>
        <v>19991</v>
      </c>
      <c r="D60" s="73"/>
      <c r="E60" s="73"/>
      <c r="F60" s="75">
        <f>SUM(F61:F64)</f>
        <v>11301</v>
      </c>
      <c r="G60" s="75">
        <f t="shared" si="0"/>
        <v>56.530438697413828</v>
      </c>
      <c r="H60" s="75"/>
      <c r="I60" s="46"/>
      <c r="J60" s="46"/>
      <c r="K60" s="46"/>
      <c r="L60" s="46"/>
      <c r="M60" s="46"/>
      <c r="N60" s="46"/>
      <c r="O60" s="46"/>
    </row>
    <row r="61" spans="1:15" x14ac:dyDescent="0.2">
      <c r="A61" s="52" t="s">
        <v>163</v>
      </c>
      <c r="B61" s="47" t="s">
        <v>164</v>
      </c>
      <c r="C61" s="43">
        <v>3543</v>
      </c>
      <c r="D61" s="72"/>
      <c r="E61" s="72"/>
      <c r="F61" s="43">
        <v>3832.21</v>
      </c>
      <c r="G61" s="43">
        <f t="shared" si="0"/>
        <v>108.16285633643805</v>
      </c>
      <c r="H61" s="75"/>
      <c r="I61" s="46"/>
      <c r="J61" s="46"/>
      <c r="K61" s="46"/>
      <c r="L61" s="46"/>
      <c r="M61" s="46"/>
      <c r="N61" s="46"/>
      <c r="O61" s="46"/>
    </row>
    <row r="62" spans="1:15" ht="25.5" x14ac:dyDescent="0.2">
      <c r="A62" s="52" t="s">
        <v>387</v>
      </c>
      <c r="B62" s="47" t="s">
        <v>388</v>
      </c>
      <c r="C62" s="43">
        <v>481</v>
      </c>
      <c r="D62" s="72"/>
      <c r="E62" s="72"/>
      <c r="F62" s="43">
        <v>2661.67</v>
      </c>
      <c r="G62" s="43">
        <f t="shared" si="0"/>
        <v>553.36174636174644</v>
      </c>
      <c r="H62" s="75"/>
      <c r="I62" s="46"/>
      <c r="J62" s="46"/>
      <c r="K62" s="46"/>
      <c r="L62" s="46"/>
      <c r="M62" s="46"/>
      <c r="N62" s="46"/>
      <c r="O62" s="46"/>
    </row>
    <row r="63" spans="1:15" x14ac:dyDescent="0.2">
      <c r="A63" s="52" t="s">
        <v>389</v>
      </c>
      <c r="B63" s="47" t="s">
        <v>390</v>
      </c>
      <c r="C63" s="43">
        <v>15967</v>
      </c>
      <c r="D63" s="72"/>
      <c r="E63" s="72"/>
      <c r="F63" s="43">
        <v>4807.12</v>
      </c>
      <c r="G63" s="43">
        <f t="shared" si="0"/>
        <v>30.106594851882008</v>
      </c>
      <c r="H63" s="75"/>
      <c r="I63" s="46"/>
      <c r="J63" s="46"/>
      <c r="K63" s="46"/>
      <c r="L63" s="46"/>
      <c r="M63" s="46"/>
      <c r="N63" s="46"/>
      <c r="O63" s="46"/>
    </row>
    <row r="64" spans="1:15" x14ac:dyDescent="0.2">
      <c r="A64" s="52" t="s">
        <v>391</v>
      </c>
      <c r="B64" s="47" t="s">
        <v>392</v>
      </c>
      <c r="C64" s="43"/>
      <c r="D64" s="72"/>
      <c r="E64" s="72"/>
      <c r="F64" s="43"/>
      <c r="G64" s="43" t="e">
        <f t="shared" si="0"/>
        <v>#DIV/0!</v>
      </c>
      <c r="H64" s="75"/>
      <c r="I64" s="46"/>
      <c r="J64" s="46"/>
      <c r="K64" s="46"/>
      <c r="L64" s="46"/>
      <c r="M64" s="46"/>
      <c r="N64" s="46"/>
      <c r="O64" s="46"/>
    </row>
    <row r="65" spans="1:15" x14ac:dyDescent="0.2">
      <c r="A65" s="78" t="s">
        <v>165</v>
      </c>
      <c r="B65" s="79" t="s">
        <v>166</v>
      </c>
      <c r="C65" s="75">
        <f>+C66+C68+C71</f>
        <v>0</v>
      </c>
      <c r="D65" s="44"/>
      <c r="E65" s="44"/>
      <c r="F65" s="75">
        <f>+F66+F68+F71</f>
        <v>0</v>
      </c>
      <c r="G65" s="75" t="e">
        <f t="shared" si="0"/>
        <v>#DIV/0!</v>
      </c>
      <c r="H65" s="75" t="e">
        <f>+F65/D65*100</f>
        <v>#DIV/0!</v>
      </c>
      <c r="I65" s="46"/>
      <c r="J65" s="46"/>
      <c r="K65" s="46"/>
      <c r="L65" s="46"/>
      <c r="M65" s="46"/>
      <c r="N65" s="46"/>
      <c r="O65" s="46"/>
    </row>
    <row r="66" spans="1:15" x14ac:dyDescent="0.2">
      <c r="A66" s="76" t="s">
        <v>393</v>
      </c>
      <c r="B66" s="77" t="s">
        <v>394</v>
      </c>
      <c r="C66" s="75">
        <f>+C67</f>
        <v>0</v>
      </c>
      <c r="D66" s="73"/>
      <c r="E66" s="73"/>
      <c r="F66" s="75">
        <f>+F67</f>
        <v>0</v>
      </c>
      <c r="G66" s="75" t="e">
        <f t="shared" si="0"/>
        <v>#DIV/0!</v>
      </c>
      <c r="H66" s="75"/>
      <c r="I66" s="46"/>
      <c r="J66" s="46"/>
      <c r="K66" s="46"/>
      <c r="L66" s="46"/>
      <c r="M66" s="46"/>
      <c r="N66" s="46"/>
      <c r="O66" s="46"/>
    </row>
    <row r="67" spans="1:15" ht="25.5" x14ac:dyDescent="0.2">
      <c r="A67" s="52" t="s">
        <v>395</v>
      </c>
      <c r="B67" s="47" t="s">
        <v>396</v>
      </c>
      <c r="C67" s="43"/>
      <c r="D67" s="72"/>
      <c r="E67" s="72"/>
      <c r="F67" s="43"/>
      <c r="G67" s="48" t="e">
        <f t="shared" si="0"/>
        <v>#DIV/0!</v>
      </c>
      <c r="H67" s="75"/>
      <c r="I67" s="46"/>
      <c r="J67" s="46"/>
      <c r="K67" s="46"/>
      <c r="L67" s="46"/>
      <c r="M67" s="46"/>
      <c r="N67" s="46"/>
      <c r="O67" s="46"/>
    </row>
    <row r="68" spans="1:15" ht="25.5" x14ac:dyDescent="0.2">
      <c r="A68" s="76" t="s">
        <v>167</v>
      </c>
      <c r="B68" s="77" t="s">
        <v>168</v>
      </c>
      <c r="C68" s="75">
        <f>+C69+C70</f>
        <v>0</v>
      </c>
      <c r="D68" s="73"/>
      <c r="E68" s="73"/>
      <c r="F68" s="75">
        <f>+F69+F70</f>
        <v>0</v>
      </c>
      <c r="G68" s="75" t="e">
        <f t="shared" si="0"/>
        <v>#DIV/0!</v>
      </c>
      <c r="H68" s="75"/>
      <c r="I68" s="46"/>
      <c r="J68" s="46"/>
      <c r="K68" s="46"/>
      <c r="L68" s="46"/>
      <c r="M68" s="46"/>
      <c r="N68" s="46"/>
      <c r="O68" s="46"/>
    </row>
    <row r="69" spans="1:15" ht="25.5" x14ac:dyDescent="0.2">
      <c r="A69" s="52" t="s">
        <v>397</v>
      </c>
      <c r="B69" s="47" t="s">
        <v>398</v>
      </c>
      <c r="C69" s="43"/>
      <c r="D69" s="72"/>
      <c r="E69" s="72"/>
      <c r="F69" s="43"/>
      <c r="G69" s="48" t="e">
        <f t="shared" si="0"/>
        <v>#DIV/0!</v>
      </c>
      <c r="H69" s="75"/>
      <c r="I69" s="46"/>
      <c r="J69" s="46"/>
      <c r="K69" s="46"/>
      <c r="L69" s="46"/>
      <c r="M69" s="46"/>
      <c r="N69" s="46"/>
      <c r="O69" s="46"/>
    </row>
    <row r="70" spans="1:15" x14ac:dyDescent="0.2">
      <c r="A70" s="52" t="s">
        <v>169</v>
      </c>
      <c r="B70" s="47" t="s">
        <v>170</v>
      </c>
      <c r="C70" s="43"/>
      <c r="D70" s="72"/>
      <c r="E70" s="72"/>
      <c r="F70" s="43"/>
      <c r="G70" s="43" t="e">
        <f t="shared" si="0"/>
        <v>#DIV/0!</v>
      </c>
      <c r="H70" s="75"/>
      <c r="I70" s="46"/>
      <c r="J70" s="46"/>
      <c r="K70" s="46"/>
      <c r="L70" s="46"/>
      <c r="M70" s="46"/>
      <c r="N70" s="46"/>
      <c r="O70" s="46"/>
    </row>
    <row r="71" spans="1:15" ht="25.5" x14ac:dyDescent="0.2">
      <c r="A71" s="76" t="s">
        <v>171</v>
      </c>
      <c r="B71" s="77" t="s">
        <v>172</v>
      </c>
      <c r="C71" s="75">
        <f>+C72</f>
        <v>0</v>
      </c>
      <c r="D71" s="73"/>
      <c r="E71" s="73"/>
      <c r="F71" s="75">
        <f>+F72</f>
        <v>0</v>
      </c>
      <c r="G71" s="75" t="e">
        <f t="shared" si="0"/>
        <v>#DIV/0!</v>
      </c>
      <c r="H71" s="75"/>
      <c r="I71" s="46"/>
      <c r="J71" s="46"/>
      <c r="K71" s="46"/>
      <c r="L71" s="46"/>
      <c r="M71" s="46"/>
      <c r="N71" s="46"/>
      <c r="O71" s="46"/>
    </row>
    <row r="72" spans="1:15" ht="25.5" x14ac:dyDescent="0.2">
      <c r="A72" s="52" t="s">
        <v>173</v>
      </c>
      <c r="B72" s="47" t="s">
        <v>172</v>
      </c>
      <c r="C72" s="43"/>
      <c r="D72" s="72"/>
      <c r="E72" s="72"/>
      <c r="F72" s="43"/>
      <c r="G72" s="43" t="e">
        <f t="shared" si="0"/>
        <v>#DIV/0!</v>
      </c>
      <c r="H72" s="75"/>
      <c r="I72" s="46"/>
      <c r="J72" s="46"/>
      <c r="K72" s="46"/>
      <c r="L72" s="46"/>
      <c r="M72" s="46"/>
      <c r="N72" s="46"/>
      <c r="O72" s="46"/>
    </row>
    <row r="73" spans="1:15" x14ac:dyDescent="0.2">
      <c r="A73" s="78" t="s">
        <v>174</v>
      </c>
      <c r="B73" s="79" t="s">
        <v>175</v>
      </c>
      <c r="C73" s="75">
        <f>+C74+C76+C78+C80+C83+C85</f>
        <v>154784</v>
      </c>
      <c r="D73" s="44">
        <v>282700</v>
      </c>
      <c r="E73" s="44"/>
      <c r="F73" s="75">
        <f>+F74+F76+F78+F80+F83+F85</f>
        <v>157469.01</v>
      </c>
      <c r="G73" s="75">
        <f t="shared" ref="G73:G136" si="1">+F73/C73*100</f>
        <v>101.73468187926402</v>
      </c>
      <c r="H73" s="75">
        <f>+F73/D73*100</f>
        <v>55.701807569862048</v>
      </c>
      <c r="I73" s="46"/>
      <c r="J73" s="46"/>
      <c r="K73" s="46"/>
      <c r="L73" s="46"/>
      <c r="M73" s="46"/>
      <c r="N73" s="46"/>
      <c r="O73" s="46"/>
    </row>
    <row r="74" spans="1:15" x14ac:dyDescent="0.2">
      <c r="A74" s="76" t="s">
        <v>176</v>
      </c>
      <c r="B74" s="77" t="s">
        <v>177</v>
      </c>
      <c r="C74" s="75">
        <f>+C75</f>
        <v>0</v>
      </c>
      <c r="D74" s="73"/>
      <c r="E74" s="73"/>
      <c r="F74" s="75">
        <f>+F75</f>
        <v>0</v>
      </c>
      <c r="G74" s="75" t="e">
        <f t="shared" si="1"/>
        <v>#DIV/0!</v>
      </c>
      <c r="H74" s="75"/>
      <c r="I74" s="46"/>
      <c r="J74" s="46"/>
      <c r="K74" s="46"/>
      <c r="L74" s="46"/>
      <c r="M74" s="46"/>
      <c r="N74" s="46"/>
      <c r="O74" s="46"/>
    </row>
    <row r="75" spans="1:15" x14ac:dyDescent="0.2">
      <c r="A75" s="52" t="s">
        <v>178</v>
      </c>
      <c r="B75" s="47" t="s">
        <v>179</v>
      </c>
      <c r="C75" s="48"/>
      <c r="D75" s="72"/>
      <c r="E75" s="72"/>
      <c r="F75" s="48"/>
      <c r="G75" s="43" t="e">
        <f t="shared" si="1"/>
        <v>#DIV/0!</v>
      </c>
      <c r="H75" s="75"/>
      <c r="I75" s="46"/>
      <c r="J75" s="46"/>
      <c r="K75" s="46"/>
      <c r="L75" s="46"/>
      <c r="M75" s="46"/>
      <c r="N75" s="46"/>
      <c r="O75" s="46"/>
    </row>
    <row r="76" spans="1:15" ht="25.5" x14ac:dyDescent="0.2">
      <c r="A76" s="76" t="s">
        <v>399</v>
      </c>
      <c r="B76" s="77" t="s">
        <v>400</v>
      </c>
      <c r="C76" s="75">
        <f>+C77</f>
        <v>0</v>
      </c>
      <c r="D76" s="73"/>
      <c r="E76" s="73"/>
      <c r="F76" s="75">
        <f>+F77</f>
        <v>0</v>
      </c>
      <c r="G76" s="75" t="e">
        <f t="shared" si="1"/>
        <v>#DIV/0!</v>
      </c>
      <c r="H76" s="75"/>
      <c r="I76" s="46"/>
      <c r="J76" s="46"/>
      <c r="K76" s="46"/>
      <c r="L76" s="46"/>
      <c r="M76" s="46"/>
      <c r="N76" s="46"/>
      <c r="O76" s="46"/>
    </row>
    <row r="77" spans="1:15" ht="25.5" x14ac:dyDescent="0.2">
      <c r="A77" s="52" t="s">
        <v>401</v>
      </c>
      <c r="B77" s="47" t="s">
        <v>402</v>
      </c>
      <c r="C77" s="48"/>
      <c r="D77" s="72"/>
      <c r="E77" s="72"/>
      <c r="F77" s="48"/>
      <c r="G77" s="43" t="e">
        <f t="shared" si="1"/>
        <v>#DIV/0!</v>
      </c>
      <c r="H77" s="75"/>
      <c r="I77" s="46"/>
      <c r="J77" s="46"/>
      <c r="K77" s="46"/>
      <c r="L77" s="46"/>
      <c r="M77" s="46"/>
      <c r="N77" s="46"/>
      <c r="O77" s="46"/>
    </row>
    <row r="78" spans="1:15" x14ac:dyDescent="0.2">
      <c r="A78" s="76" t="s">
        <v>180</v>
      </c>
      <c r="B78" s="77" t="s">
        <v>181</v>
      </c>
      <c r="C78" s="75">
        <f>+C79</f>
        <v>0</v>
      </c>
      <c r="D78" s="73"/>
      <c r="E78" s="73"/>
      <c r="F78" s="75">
        <f>+F79</f>
        <v>0</v>
      </c>
      <c r="G78" s="75" t="e">
        <f t="shared" si="1"/>
        <v>#DIV/0!</v>
      </c>
      <c r="H78" s="75"/>
      <c r="I78" s="46"/>
      <c r="J78" s="46"/>
      <c r="K78" s="46"/>
      <c r="L78" s="46"/>
      <c r="M78" s="46"/>
      <c r="N78" s="46"/>
      <c r="O78" s="46"/>
    </row>
    <row r="79" spans="1:15" x14ac:dyDescent="0.2">
      <c r="A79" s="52" t="s">
        <v>182</v>
      </c>
      <c r="B79" s="47" t="s">
        <v>183</v>
      </c>
      <c r="C79" s="48"/>
      <c r="D79" s="72"/>
      <c r="E79" s="72"/>
      <c r="F79" s="48"/>
      <c r="G79" s="43" t="e">
        <f t="shared" si="1"/>
        <v>#DIV/0!</v>
      </c>
      <c r="H79" s="75"/>
      <c r="I79" s="46"/>
      <c r="J79" s="46"/>
      <c r="K79" s="46"/>
      <c r="L79" s="46"/>
      <c r="M79" s="46"/>
      <c r="N79" s="46"/>
      <c r="O79" s="46"/>
    </row>
    <row r="80" spans="1:15" x14ac:dyDescent="0.2">
      <c r="A80" s="76" t="s">
        <v>184</v>
      </c>
      <c r="B80" s="77" t="s">
        <v>185</v>
      </c>
      <c r="C80" s="75">
        <f>+C81+C82</f>
        <v>0</v>
      </c>
      <c r="D80" s="73"/>
      <c r="E80" s="73"/>
      <c r="F80" s="75">
        <f>+F81+F82</f>
        <v>0</v>
      </c>
      <c r="G80" s="75" t="e">
        <f t="shared" si="1"/>
        <v>#DIV/0!</v>
      </c>
      <c r="H80" s="75"/>
      <c r="I80" s="46"/>
      <c r="J80" s="46"/>
      <c r="K80" s="46"/>
      <c r="L80" s="46"/>
      <c r="M80" s="46"/>
      <c r="N80" s="46"/>
      <c r="O80" s="46"/>
    </row>
    <row r="81" spans="1:15" x14ac:dyDescent="0.2">
      <c r="A81" s="52" t="s">
        <v>186</v>
      </c>
      <c r="B81" s="47" t="s">
        <v>187</v>
      </c>
      <c r="C81" s="43"/>
      <c r="D81" s="72"/>
      <c r="E81" s="72"/>
      <c r="F81" s="43"/>
      <c r="G81" s="43" t="e">
        <f t="shared" si="1"/>
        <v>#DIV/0!</v>
      </c>
      <c r="H81" s="75"/>
      <c r="I81" s="46"/>
      <c r="J81" s="46"/>
      <c r="K81" s="46"/>
      <c r="L81" s="46"/>
      <c r="M81" s="46"/>
      <c r="N81" s="46"/>
      <c r="O81" s="46"/>
    </row>
    <row r="82" spans="1:15" ht="25.5" x14ac:dyDescent="0.2">
      <c r="A82" s="52" t="s">
        <v>188</v>
      </c>
      <c r="B82" s="47" t="s">
        <v>189</v>
      </c>
      <c r="C82" s="48"/>
      <c r="D82" s="72"/>
      <c r="E82" s="72"/>
      <c r="F82" s="48"/>
      <c r="G82" s="43" t="e">
        <f t="shared" si="1"/>
        <v>#DIV/0!</v>
      </c>
      <c r="H82" s="75"/>
      <c r="I82" s="46"/>
      <c r="J82" s="46"/>
      <c r="K82" s="46"/>
      <c r="L82" s="46"/>
      <c r="M82" s="46"/>
      <c r="N82" s="46"/>
      <c r="O82" s="46"/>
    </row>
    <row r="83" spans="1:15" x14ac:dyDescent="0.2">
      <c r="A83" s="76" t="s">
        <v>190</v>
      </c>
      <c r="B83" s="77" t="s">
        <v>191</v>
      </c>
      <c r="C83" s="75">
        <f>+C84</f>
        <v>0</v>
      </c>
      <c r="D83" s="73"/>
      <c r="E83" s="73"/>
      <c r="F83" s="75">
        <f>+F84</f>
        <v>0</v>
      </c>
      <c r="G83" s="75" t="e">
        <f t="shared" si="1"/>
        <v>#DIV/0!</v>
      </c>
      <c r="H83" s="75"/>
      <c r="I83" s="46"/>
      <c r="J83" s="46"/>
      <c r="K83" s="46"/>
      <c r="L83" s="46"/>
      <c r="M83" s="46"/>
      <c r="N83" s="46"/>
      <c r="O83" s="46"/>
    </row>
    <row r="84" spans="1:15" x14ac:dyDescent="0.2">
      <c r="A84" s="52" t="s">
        <v>192</v>
      </c>
      <c r="B84" s="47" t="s">
        <v>193</v>
      </c>
      <c r="C84" s="43"/>
      <c r="D84" s="72"/>
      <c r="E84" s="72"/>
      <c r="F84" s="43"/>
      <c r="G84" s="43" t="e">
        <f t="shared" si="1"/>
        <v>#DIV/0!</v>
      </c>
      <c r="H84" s="75"/>
      <c r="I84" s="46"/>
      <c r="J84" s="46"/>
      <c r="K84" s="46"/>
      <c r="L84" s="46"/>
      <c r="M84" s="46"/>
      <c r="N84" s="46"/>
      <c r="O84" s="46"/>
    </row>
    <row r="85" spans="1:15" x14ac:dyDescent="0.2">
      <c r="A85" s="76" t="s">
        <v>194</v>
      </c>
      <c r="B85" s="77" t="s">
        <v>195</v>
      </c>
      <c r="C85" s="75">
        <f>SUM(C86:C89)</f>
        <v>154784</v>
      </c>
      <c r="D85" s="73"/>
      <c r="E85" s="73"/>
      <c r="F85" s="75">
        <f>SUM(F86:F89)</f>
        <v>157469.01</v>
      </c>
      <c r="G85" s="75">
        <f t="shared" si="1"/>
        <v>101.73468187926402</v>
      </c>
      <c r="H85" s="75"/>
      <c r="I85" s="46"/>
      <c r="J85" s="46"/>
      <c r="K85" s="46"/>
      <c r="L85" s="46"/>
      <c r="M85" s="46"/>
      <c r="N85" s="46"/>
      <c r="O85" s="46"/>
    </row>
    <row r="86" spans="1:15" ht="25.5" x14ac:dyDescent="0.2">
      <c r="A86" s="52" t="s">
        <v>196</v>
      </c>
      <c r="B86" s="47" t="s">
        <v>197</v>
      </c>
      <c r="C86" s="43">
        <v>40538</v>
      </c>
      <c r="D86" s="72"/>
      <c r="E86" s="72"/>
      <c r="F86" s="43">
        <v>68045.8</v>
      </c>
      <c r="G86" s="43">
        <f t="shared" si="1"/>
        <v>167.85682569441019</v>
      </c>
      <c r="H86" s="75"/>
      <c r="I86" s="46"/>
      <c r="J86" s="46"/>
      <c r="K86" s="46"/>
      <c r="L86" s="46"/>
      <c r="M86" s="46"/>
      <c r="N86" s="46"/>
      <c r="O86" s="46"/>
    </row>
    <row r="87" spans="1:15" ht="25.5" x14ac:dyDescent="0.2">
      <c r="A87" s="52" t="s">
        <v>198</v>
      </c>
      <c r="B87" s="47" t="s">
        <v>199</v>
      </c>
      <c r="C87" s="43"/>
      <c r="D87" s="72"/>
      <c r="E87" s="72"/>
      <c r="F87" s="43"/>
      <c r="G87" s="43" t="e">
        <f t="shared" si="1"/>
        <v>#DIV/0!</v>
      </c>
      <c r="H87" s="75"/>
      <c r="I87" s="46"/>
      <c r="J87" s="46"/>
      <c r="K87" s="46"/>
      <c r="L87" s="46"/>
      <c r="M87" s="46"/>
      <c r="N87" s="46"/>
      <c r="O87" s="46"/>
    </row>
    <row r="88" spans="1:15" ht="25.5" x14ac:dyDescent="0.2">
      <c r="A88" s="52" t="s">
        <v>403</v>
      </c>
      <c r="B88" s="47" t="s">
        <v>290</v>
      </c>
      <c r="C88" s="43">
        <v>114246</v>
      </c>
      <c r="D88" s="73"/>
      <c r="E88" s="73"/>
      <c r="F88" s="43">
        <v>89423.21</v>
      </c>
      <c r="G88" s="43">
        <f t="shared" si="1"/>
        <v>78.272508446685237</v>
      </c>
      <c r="H88" s="75"/>
      <c r="I88" s="46"/>
      <c r="J88" s="46"/>
      <c r="K88" s="46"/>
      <c r="L88" s="46"/>
      <c r="M88" s="46"/>
      <c r="N88" s="46"/>
      <c r="O88" s="46"/>
    </row>
    <row r="89" spans="1:15" ht="25.5" x14ac:dyDescent="0.2">
      <c r="A89" s="52" t="s">
        <v>200</v>
      </c>
      <c r="B89" s="47" t="s">
        <v>201</v>
      </c>
      <c r="C89" s="43"/>
      <c r="D89" s="73"/>
      <c r="E89" s="73"/>
      <c r="F89" s="43"/>
      <c r="G89" s="43" t="e">
        <f t="shared" si="1"/>
        <v>#DIV/0!</v>
      </c>
      <c r="H89" s="75"/>
      <c r="I89" s="46"/>
      <c r="J89" s="46"/>
      <c r="K89" s="46"/>
      <c r="L89" s="46"/>
      <c r="M89" s="46"/>
      <c r="N89" s="46"/>
      <c r="O89" s="46"/>
    </row>
    <row r="90" spans="1:15" ht="25.5" x14ac:dyDescent="0.2">
      <c r="A90" s="78" t="s">
        <v>202</v>
      </c>
      <c r="B90" s="79" t="s">
        <v>203</v>
      </c>
      <c r="C90" s="75">
        <f>+C91+C94</f>
        <v>0</v>
      </c>
      <c r="D90" s="44"/>
      <c r="E90" s="44"/>
      <c r="F90" s="75">
        <f>+F91+F94</f>
        <v>16000</v>
      </c>
      <c r="G90" s="75" t="e">
        <f t="shared" si="1"/>
        <v>#DIV/0!</v>
      </c>
      <c r="H90" s="75" t="e">
        <f>+F90/D90*100</f>
        <v>#DIV/0!</v>
      </c>
      <c r="I90" s="46"/>
      <c r="J90" s="46"/>
      <c r="K90" s="46"/>
      <c r="L90" s="46"/>
      <c r="M90" s="46"/>
      <c r="N90" s="46"/>
      <c r="O90" s="46"/>
    </row>
    <row r="91" spans="1:15" x14ac:dyDescent="0.2">
      <c r="A91" s="76" t="s">
        <v>404</v>
      </c>
      <c r="B91" s="77" t="s">
        <v>405</v>
      </c>
      <c r="C91" s="75">
        <f>+C92+C93</f>
        <v>0</v>
      </c>
      <c r="D91" s="73"/>
      <c r="E91" s="73"/>
      <c r="F91" s="75">
        <f>+F92+F93</f>
        <v>0</v>
      </c>
      <c r="G91" s="75" t="e">
        <f t="shared" si="1"/>
        <v>#DIV/0!</v>
      </c>
      <c r="H91" s="75"/>
      <c r="I91" s="46"/>
      <c r="J91" s="46"/>
      <c r="K91" s="46"/>
      <c r="L91" s="46"/>
      <c r="M91" s="46"/>
      <c r="N91" s="46"/>
      <c r="O91" s="46"/>
    </row>
    <row r="92" spans="1:15" ht="25.5" x14ac:dyDescent="0.2">
      <c r="A92" s="52" t="s">
        <v>406</v>
      </c>
      <c r="B92" s="47" t="s">
        <v>407</v>
      </c>
      <c r="C92" s="43"/>
      <c r="D92" s="73"/>
      <c r="E92" s="73"/>
      <c r="F92" s="43"/>
      <c r="G92" s="43" t="e">
        <f t="shared" si="1"/>
        <v>#DIV/0!</v>
      </c>
      <c r="H92" s="75"/>
      <c r="I92" s="46"/>
      <c r="J92" s="46"/>
      <c r="K92" s="46"/>
      <c r="L92" s="46"/>
      <c r="M92" s="46"/>
      <c r="N92" s="46"/>
      <c r="O92" s="46"/>
    </row>
    <row r="93" spans="1:15" ht="25.5" x14ac:dyDescent="0.2">
      <c r="A93" s="52" t="s">
        <v>408</v>
      </c>
      <c r="B93" s="47" t="s">
        <v>409</v>
      </c>
      <c r="C93" s="43"/>
      <c r="D93" s="73"/>
      <c r="E93" s="73"/>
      <c r="F93" s="43"/>
      <c r="G93" s="43" t="e">
        <f t="shared" si="1"/>
        <v>#DIV/0!</v>
      </c>
      <c r="H93" s="75"/>
      <c r="I93" s="46"/>
      <c r="J93" s="46"/>
      <c r="K93" s="46"/>
      <c r="L93" s="46"/>
      <c r="M93" s="46"/>
      <c r="N93" s="46"/>
      <c r="O93" s="46"/>
    </row>
    <row r="94" spans="1:15" x14ac:dyDescent="0.2">
      <c r="A94" s="76" t="s">
        <v>204</v>
      </c>
      <c r="B94" s="77" t="s">
        <v>205</v>
      </c>
      <c r="C94" s="75">
        <f>SUM(C95:C97)</f>
        <v>0</v>
      </c>
      <c r="D94" s="73"/>
      <c r="E94" s="73"/>
      <c r="F94" s="75">
        <f>SUM(F95:F97)</f>
        <v>16000</v>
      </c>
      <c r="G94" s="75" t="e">
        <f t="shared" si="1"/>
        <v>#DIV/0!</v>
      </c>
      <c r="H94" s="75"/>
      <c r="I94" s="46"/>
      <c r="J94" s="46"/>
      <c r="K94" s="46"/>
      <c r="L94" s="46"/>
      <c r="M94" s="46"/>
      <c r="N94" s="46"/>
      <c r="O94" s="46"/>
    </row>
    <row r="95" spans="1:15" x14ac:dyDescent="0.2">
      <c r="A95" s="52" t="s">
        <v>206</v>
      </c>
      <c r="B95" s="47" t="s">
        <v>207</v>
      </c>
      <c r="C95" s="43"/>
      <c r="D95" s="73"/>
      <c r="E95" s="73"/>
      <c r="F95" s="43">
        <v>16000</v>
      </c>
      <c r="G95" s="43" t="e">
        <f t="shared" si="1"/>
        <v>#DIV/0!</v>
      </c>
      <c r="H95" s="75"/>
      <c r="I95" s="46"/>
      <c r="J95" s="46"/>
      <c r="K95" s="46"/>
      <c r="L95" s="46"/>
      <c r="M95" s="46"/>
      <c r="N95" s="46"/>
      <c r="O95" s="46"/>
    </row>
    <row r="96" spans="1:15" x14ac:dyDescent="0.2">
      <c r="A96" s="52" t="s">
        <v>410</v>
      </c>
      <c r="B96" s="47" t="s">
        <v>411</v>
      </c>
      <c r="C96" s="43"/>
      <c r="D96" s="73"/>
      <c r="E96" s="73"/>
      <c r="F96" s="43"/>
      <c r="G96" s="43" t="e">
        <f t="shared" si="1"/>
        <v>#DIV/0!</v>
      </c>
      <c r="H96" s="75"/>
      <c r="I96" s="46"/>
      <c r="J96" s="46"/>
      <c r="K96" s="46"/>
      <c r="L96" s="46"/>
      <c r="M96" s="46"/>
      <c r="N96" s="46"/>
      <c r="O96" s="46"/>
    </row>
    <row r="97" spans="1:15" x14ac:dyDescent="0.2">
      <c r="A97" s="52" t="s">
        <v>412</v>
      </c>
      <c r="B97" s="47" t="s">
        <v>413</v>
      </c>
      <c r="C97" s="43"/>
      <c r="D97" s="73"/>
      <c r="E97" s="73"/>
      <c r="F97" s="43"/>
      <c r="G97" s="43" t="e">
        <f t="shared" si="1"/>
        <v>#DIV/0!</v>
      </c>
      <c r="H97" s="75"/>
      <c r="I97" s="46"/>
      <c r="J97" s="46"/>
      <c r="K97" s="46"/>
      <c r="L97" s="46"/>
      <c r="M97" s="46"/>
      <c r="N97" s="46"/>
      <c r="O97" s="46"/>
    </row>
    <row r="98" spans="1:15" x14ac:dyDescent="0.2">
      <c r="A98" s="78" t="s">
        <v>208</v>
      </c>
      <c r="B98" s="79" t="s">
        <v>209</v>
      </c>
      <c r="C98" s="75">
        <f>+C99+C103+C107</f>
        <v>0</v>
      </c>
      <c r="D98" s="44"/>
      <c r="E98" s="44"/>
      <c r="F98" s="75">
        <f>+F99+F103+F107</f>
        <v>0</v>
      </c>
      <c r="G98" s="75" t="e">
        <f t="shared" si="1"/>
        <v>#DIV/0!</v>
      </c>
      <c r="H98" s="75" t="e">
        <f>+F98/D98*100</f>
        <v>#DIV/0!</v>
      </c>
      <c r="I98" s="46"/>
      <c r="J98" s="46"/>
      <c r="K98" s="46"/>
      <c r="L98" s="46"/>
      <c r="M98" s="46"/>
      <c r="N98" s="46"/>
      <c r="O98" s="46"/>
    </row>
    <row r="99" spans="1:15" x14ac:dyDescent="0.2">
      <c r="A99" s="76" t="s">
        <v>210</v>
      </c>
      <c r="B99" s="77" t="s">
        <v>211</v>
      </c>
      <c r="C99" s="75">
        <f>SUM(C100:C102)</f>
        <v>0</v>
      </c>
      <c r="D99" s="73"/>
      <c r="E99" s="73"/>
      <c r="F99" s="75">
        <f>SUM(F100:F102)</f>
        <v>0</v>
      </c>
      <c r="G99" s="75" t="e">
        <f t="shared" si="1"/>
        <v>#DIV/0!</v>
      </c>
      <c r="H99" s="75"/>
      <c r="I99" s="46"/>
      <c r="J99" s="46"/>
      <c r="K99" s="46"/>
      <c r="L99" s="46"/>
      <c r="M99" s="46"/>
      <c r="N99" s="46"/>
      <c r="O99" s="46"/>
    </row>
    <row r="100" spans="1:15" x14ac:dyDescent="0.2">
      <c r="A100" s="52" t="s">
        <v>212</v>
      </c>
      <c r="B100" s="47" t="s">
        <v>213</v>
      </c>
      <c r="C100" s="43"/>
      <c r="D100" s="73"/>
      <c r="E100" s="73"/>
      <c r="F100" s="43"/>
      <c r="G100" s="43" t="e">
        <f t="shared" si="1"/>
        <v>#DIV/0!</v>
      </c>
      <c r="H100" s="75"/>
      <c r="I100" s="46"/>
      <c r="J100" s="46"/>
      <c r="K100" s="46"/>
      <c r="L100" s="46"/>
      <c r="M100" s="46"/>
      <c r="N100" s="46"/>
      <c r="O100" s="46"/>
    </row>
    <row r="101" spans="1:15" x14ac:dyDescent="0.2">
      <c r="A101" s="52" t="s">
        <v>414</v>
      </c>
      <c r="B101" s="47" t="s">
        <v>415</v>
      </c>
      <c r="C101" s="43"/>
      <c r="D101" s="73"/>
      <c r="E101" s="73"/>
      <c r="F101" s="43"/>
      <c r="G101" s="43" t="e">
        <f t="shared" si="1"/>
        <v>#DIV/0!</v>
      </c>
      <c r="H101" s="75"/>
      <c r="I101" s="46"/>
      <c r="J101" s="46"/>
      <c r="K101" s="46"/>
      <c r="L101" s="46"/>
      <c r="M101" s="46"/>
      <c r="N101" s="46"/>
      <c r="O101" s="46"/>
    </row>
    <row r="102" spans="1:15" x14ac:dyDescent="0.2">
      <c r="A102" s="52" t="s">
        <v>214</v>
      </c>
      <c r="B102" s="47" t="s">
        <v>215</v>
      </c>
      <c r="C102" s="43"/>
      <c r="D102" s="73"/>
      <c r="E102" s="73"/>
      <c r="F102" s="43"/>
      <c r="G102" s="43" t="e">
        <f t="shared" si="1"/>
        <v>#DIV/0!</v>
      </c>
      <c r="H102" s="75"/>
      <c r="I102" s="46"/>
      <c r="J102" s="46"/>
      <c r="K102" s="46"/>
      <c r="L102" s="46"/>
      <c r="M102" s="46"/>
      <c r="N102" s="46"/>
      <c r="O102" s="46"/>
    </row>
    <row r="103" spans="1:15" x14ac:dyDescent="0.2">
      <c r="A103" s="76" t="s">
        <v>216</v>
      </c>
      <c r="B103" s="77" t="s">
        <v>217</v>
      </c>
      <c r="C103" s="75">
        <f>SUM(C104:C106)</f>
        <v>0</v>
      </c>
      <c r="D103" s="73"/>
      <c r="E103" s="73"/>
      <c r="F103" s="75">
        <f>SUM(F104:F106)</f>
        <v>0</v>
      </c>
      <c r="G103" s="75" t="e">
        <f t="shared" si="1"/>
        <v>#DIV/0!</v>
      </c>
      <c r="H103" s="75"/>
      <c r="I103" s="46"/>
      <c r="J103" s="46"/>
      <c r="K103" s="46"/>
      <c r="L103" s="46"/>
      <c r="M103" s="46"/>
      <c r="N103" s="46"/>
      <c r="O103" s="46"/>
    </row>
    <row r="104" spans="1:15" x14ac:dyDescent="0.2">
      <c r="A104" s="52" t="s">
        <v>218</v>
      </c>
      <c r="B104" s="47" t="s">
        <v>219</v>
      </c>
      <c r="C104" s="43"/>
      <c r="D104" s="73"/>
      <c r="E104" s="73"/>
      <c r="F104" s="43"/>
      <c r="G104" s="43" t="e">
        <f t="shared" si="1"/>
        <v>#DIV/0!</v>
      </c>
      <c r="H104" s="75"/>
      <c r="I104" s="46"/>
      <c r="J104" s="46"/>
      <c r="K104" s="46"/>
      <c r="L104" s="46"/>
      <c r="M104" s="46"/>
      <c r="N104" s="46"/>
      <c r="O104" s="46"/>
    </row>
    <row r="105" spans="1:15" x14ac:dyDescent="0.2">
      <c r="A105" s="52" t="s">
        <v>416</v>
      </c>
      <c r="B105" s="47" t="s">
        <v>417</v>
      </c>
      <c r="C105" s="43"/>
      <c r="D105" s="73"/>
      <c r="E105" s="73"/>
      <c r="F105" s="43"/>
      <c r="G105" s="43" t="e">
        <f t="shared" si="1"/>
        <v>#DIV/0!</v>
      </c>
      <c r="H105" s="75"/>
      <c r="I105" s="46"/>
      <c r="J105" s="46"/>
      <c r="K105" s="46"/>
      <c r="L105" s="46"/>
      <c r="M105" s="46"/>
      <c r="N105" s="46"/>
      <c r="O105" s="46"/>
    </row>
    <row r="106" spans="1:15" x14ac:dyDescent="0.2">
      <c r="A106" s="52" t="s">
        <v>220</v>
      </c>
      <c r="B106" s="47" t="s">
        <v>221</v>
      </c>
      <c r="C106" s="43"/>
      <c r="D106" s="73"/>
      <c r="E106" s="73"/>
      <c r="F106" s="43"/>
      <c r="G106" s="43" t="e">
        <f t="shared" si="1"/>
        <v>#DIV/0!</v>
      </c>
      <c r="H106" s="75"/>
      <c r="I106" s="46"/>
      <c r="J106" s="46"/>
      <c r="K106" s="46"/>
      <c r="L106" s="46"/>
      <c r="M106" s="46"/>
      <c r="N106" s="46"/>
      <c r="O106" s="46"/>
    </row>
    <row r="107" spans="1:15" x14ac:dyDescent="0.2">
      <c r="A107" s="76" t="s">
        <v>222</v>
      </c>
      <c r="B107" s="77" t="s">
        <v>223</v>
      </c>
      <c r="C107" s="75">
        <f>SUM(C108:C112)</f>
        <v>0</v>
      </c>
      <c r="D107" s="73"/>
      <c r="E107" s="73"/>
      <c r="F107" s="75">
        <f>SUM(F108:F112)</f>
        <v>0</v>
      </c>
      <c r="G107" s="75" t="e">
        <f t="shared" si="1"/>
        <v>#DIV/0!</v>
      </c>
      <c r="H107" s="75"/>
      <c r="I107" s="46"/>
      <c r="J107" s="46"/>
      <c r="K107" s="46"/>
      <c r="L107" s="46"/>
      <c r="M107" s="46"/>
      <c r="N107" s="46"/>
      <c r="O107" s="46"/>
    </row>
    <row r="108" spans="1:15" x14ac:dyDescent="0.2">
      <c r="A108" s="52" t="s">
        <v>418</v>
      </c>
      <c r="B108" s="47" t="s">
        <v>419</v>
      </c>
      <c r="C108" s="43"/>
      <c r="D108" s="73"/>
      <c r="E108" s="73"/>
      <c r="F108" s="43"/>
      <c r="G108" s="43" t="e">
        <f t="shared" si="1"/>
        <v>#DIV/0!</v>
      </c>
      <c r="H108" s="75"/>
      <c r="I108" s="46"/>
      <c r="J108" s="46"/>
      <c r="K108" s="46"/>
      <c r="L108" s="46"/>
      <c r="M108" s="46"/>
      <c r="N108" s="46"/>
      <c r="O108" s="46"/>
    </row>
    <row r="109" spans="1:15" x14ac:dyDescent="0.2">
      <c r="A109" s="52" t="s">
        <v>420</v>
      </c>
      <c r="B109" s="47" t="s">
        <v>421</v>
      </c>
      <c r="C109" s="43"/>
      <c r="D109" s="73"/>
      <c r="E109" s="73"/>
      <c r="F109" s="43"/>
      <c r="G109" s="43" t="e">
        <f t="shared" si="1"/>
        <v>#DIV/0!</v>
      </c>
      <c r="H109" s="75"/>
      <c r="I109" s="46"/>
      <c r="J109" s="46"/>
      <c r="K109" s="46"/>
      <c r="L109" s="46"/>
      <c r="M109" s="46"/>
      <c r="N109" s="46"/>
      <c r="O109" s="46"/>
    </row>
    <row r="110" spans="1:15" x14ac:dyDescent="0.2">
      <c r="A110" s="52" t="s">
        <v>422</v>
      </c>
      <c r="B110" s="47" t="s">
        <v>423</v>
      </c>
      <c r="C110" s="43"/>
      <c r="D110" s="73"/>
      <c r="E110" s="73"/>
      <c r="F110" s="43"/>
      <c r="G110" s="43" t="e">
        <f t="shared" si="1"/>
        <v>#DIV/0!</v>
      </c>
      <c r="H110" s="75"/>
      <c r="I110" s="46"/>
      <c r="J110" s="46"/>
      <c r="K110" s="46"/>
      <c r="L110" s="46"/>
      <c r="M110" s="46"/>
      <c r="N110" s="46"/>
      <c r="O110" s="46"/>
    </row>
    <row r="111" spans="1:15" x14ac:dyDescent="0.2">
      <c r="A111" s="52" t="s">
        <v>224</v>
      </c>
      <c r="B111" s="47" t="s">
        <v>225</v>
      </c>
      <c r="C111" s="43"/>
      <c r="D111" s="73"/>
      <c r="E111" s="73"/>
      <c r="F111" s="43"/>
      <c r="G111" s="43" t="e">
        <f t="shared" si="1"/>
        <v>#DIV/0!</v>
      </c>
      <c r="H111" s="75"/>
      <c r="I111" s="46"/>
      <c r="J111" s="46"/>
      <c r="K111" s="46"/>
      <c r="L111" s="46"/>
      <c r="M111" s="46"/>
      <c r="N111" s="46"/>
      <c r="O111" s="46"/>
    </row>
    <row r="112" spans="1:15" x14ac:dyDescent="0.2">
      <c r="A112" s="52" t="s">
        <v>424</v>
      </c>
      <c r="B112" s="47" t="s">
        <v>331</v>
      </c>
      <c r="C112" s="43"/>
      <c r="D112" s="73"/>
      <c r="E112" s="73"/>
      <c r="F112" s="43"/>
      <c r="G112" s="43" t="e">
        <f t="shared" si="1"/>
        <v>#DIV/0!</v>
      </c>
      <c r="H112" s="75"/>
      <c r="I112" s="46"/>
      <c r="J112" s="46"/>
      <c r="K112" s="46"/>
      <c r="L112" s="46"/>
      <c r="M112" s="46"/>
      <c r="N112" s="46"/>
      <c r="O112" s="46"/>
    </row>
    <row r="113" spans="1:15" x14ac:dyDescent="0.2">
      <c r="A113" s="90" t="s">
        <v>56</v>
      </c>
      <c r="B113" s="91" t="s">
        <v>226</v>
      </c>
      <c r="C113" s="92">
        <f>+C114+C121+C148+C151+C154</f>
        <v>127145</v>
      </c>
      <c r="D113" s="93">
        <f>+D114+D121+D148+D151+D154</f>
        <v>967205</v>
      </c>
      <c r="E113" s="93">
        <f>+E114+E121+E148+E151+E154</f>
        <v>0</v>
      </c>
      <c r="F113" s="92">
        <f>+F114+F121+F148+F151+F154</f>
        <v>223279.42000000004</v>
      </c>
      <c r="G113" s="92">
        <f t="shared" si="1"/>
        <v>175.61006724605767</v>
      </c>
      <c r="H113" s="92">
        <f>+F113/D113*100</f>
        <v>23.085015069194228</v>
      </c>
      <c r="I113" s="55"/>
      <c r="J113" s="55"/>
      <c r="K113" s="55"/>
      <c r="L113" s="55"/>
      <c r="M113" s="55"/>
      <c r="N113" s="55"/>
      <c r="O113" s="55"/>
    </row>
    <row r="114" spans="1:15" x14ac:dyDescent="0.2">
      <c r="A114" s="78" t="s">
        <v>58</v>
      </c>
      <c r="B114" s="79" t="s">
        <v>227</v>
      </c>
      <c r="C114" s="75">
        <f>+C115+C117</f>
        <v>0</v>
      </c>
      <c r="D114" s="44"/>
      <c r="E114" s="44"/>
      <c r="F114" s="75">
        <f>+F115+F117</f>
        <v>0</v>
      </c>
      <c r="G114" s="75" t="e">
        <f t="shared" si="1"/>
        <v>#DIV/0!</v>
      </c>
      <c r="H114" s="75" t="e">
        <f>+F114/D114*100</f>
        <v>#DIV/0!</v>
      </c>
      <c r="I114" s="46"/>
      <c r="J114" s="46"/>
      <c r="K114" s="46"/>
      <c r="L114" s="46"/>
      <c r="M114" s="46"/>
      <c r="N114" s="46"/>
      <c r="O114" s="46"/>
    </row>
    <row r="115" spans="1:15" x14ac:dyDescent="0.2">
      <c r="A115" s="76" t="s">
        <v>425</v>
      </c>
      <c r="B115" s="77" t="s">
        <v>426</v>
      </c>
      <c r="C115" s="75">
        <f>+C116</f>
        <v>0</v>
      </c>
      <c r="D115" s="73"/>
      <c r="E115" s="73"/>
      <c r="F115" s="75">
        <f>+F116</f>
        <v>0</v>
      </c>
      <c r="G115" s="75" t="e">
        <f t="shared" si="1"/>
        <v>#DIV/0!</v>
      </c>
      <c r="H115" s="75"/>
      <c r="I115" s="46"/>
      <c r="J115" s="46"/>
      <c r="K115" s="46"/>
      <c r="L115" s="46"/>
      <c r="M115" s="46"/>
      <c r="N115" s="46"/>
      <c r="O115" s="46"/>
    </row>
    <row r="116" spans="1:15" x14ac:dyDescent="0.2">
      <c r="A116" s="52" t="s">
        <v>427</v>
      </c>
      <c r="B116" s="47" t="s">
        <v>342</v>
      </c>
      <c r="C116" s="43"/>
      <c r="D116" s="73"/>
      <c r="E116" s="73"/>
      <c r="F116" s="43"/>
      <c r="G116" s="43" t="e">
        <f t="shared" si="1"/>
        <v>#DIV/0!</v>
      </c>
      <c r="H116" s="75"/>
      <c r="I116" s="46"/>
      <c r="J116" s="46"/>
      <c r="K116" s="46"/>
      <c r="L116" s="46"/>
      <c r="M116" s="46"/>
      <c r="N116" s="46"/>
      <c r="O116" s="46"/>
    </row>
    <row r="117" spans="1:15" x14ac:dyDescent="0.2">
      <c r="A117" s="76" t="s">
        <v>228</v>
      </c>
      <c r="B117" s="77" t="s">
        <v>229</v>
      </c>
      <c r="C117" s="75">
        <f>+C118+C119+C120</f>
        <v>0</v>
      </c>
      <c r="D117" s="73"/>
      <c r="E117" s="73"/>
      <c r="F117" s="75">
        <f>+F118+F119+F120</f>
        <v>0</v>
      </c>
      <c r="G117" s="75" t="e">
        <f t="shared" si="1"/>
        <v>#DIV/0!</v>
      </c>
      <c r="H117" s="75"/>
      <c r="I117" s="46"/>
      <c r="J117" s="46"/>
      <c r="K117" s="46"/>
      <c r="L117" s="46"/>
      <c r="M117" s="46"/>
      <c r="N117" s="46"/>
      <c r="O117" s="46"/>
    </row>
    <row r="118" spans="1:15" x14ac:dyDescent="0.2">
      <c r="A118" s="52" t="s">
        <v>230</v>
      </c>
      <c r="B118" s="47" t="s">
        <v>231</v>
      </c>
      <c r="C118" s="43"/>
      <c r="D118" s="73"/>
      <c r="E118" s="73"/>
      <c r="F118" s="43"/>
      <c r="G118" s="43" t="e">
        <f t="shared" si="1"/>
        <v>#DIV/0!</v>
      </c>
      <c r="H118" s="75"/>
      <c r="I118" s="46"/>
      <c r="J118" s="46"/>
      <c r="K118" s="46"/>
      <c r="L118" s="46"/>
      <c r="M118" s="46"/>
      <c r="N118" s="46"/>
      <c r="O118" s="46"/>
    </row>
    <row r="119" spans="1:15" x14ac:dyDescent="0.2">
      <c r="A119" s="52" t="s">
        <v>428</v>
      </c>
      <c r="B119" s="47" t="s">
        <v>346</v>
      </c>
      <c r="C119" s="43"/>
      <c r="D119" s="73"/>
      <c r="E119" s="73"/>
      <c r="F119" s="43"/>
      <c r="G119" s="43" t="e">
        <f t="shared" si="1"/>
        <v>#DIV/0!</v>
      </c>
      <c r="H119" s="75"/>
      <c r="I119" s="46"/>
      <c r="J119" s="46"/>
      <c r="K119" s="46"/>
      <c r="L119" s="46"/>
      <c r="M119" s="46"/>
      <c r="N119" s="46"/>
      <c r="O119" s="46"/>
    </row>
    <row r="120" spans="1:15" x14ac:dyDescent="0.2">
      <c r="A120" s="52" t="s">
        <v>429</v>
      </c>
      <c r="B120" s="47" t="s">
        <v>430</v>
      </c>
      <c r="C120" s="43"/>
      <c r="D120" s="73"/>
      <c r="E120" s="73"/>
      <c r="F120" s="43"/>
      <c r="G120" s="43" t="e">
        <f t="shared" si="1"/>
        <v>#DIV/0!</v>
      </c>
      <c r="H120" s="75"/>
      <c r="I120" s="46"/>
      <c r="J120" s="46"/>
      <c r="K120" s="46"/>
      <c r="L120" s="46"/>
      <c r="M120" s="46"/>
      <c r="N120" s="46"/>
      <c r="O120" s="46"/>
    </row>
    <row r="121" spans="1:15" x14ac:dyDescent="0.2">
      <c r="A121" s="78" t="s">
        <v>232</v>
      </c>
      <c r="B121" s="79" t="s">
        <v>233</v>
      </c>
      <c r="C121" s="75">
        <f>+C122+C126+C134+C137+C141+C144</f>
        <v>92859</v>
      </c>
      <c r="D121" s="44">
        <v>371977</v>
      </c>
      <c r="E121" s="44"/>
      <c r="F121" s="75">
        <f>+F122+F126+F134+F137+F141+F144</f>
        <v>223279.42000000004</v>
      </c>
      <c r="G121" s="75">
        <f t="shared" si="1"/>
        <v>240.44995100098001</v>
      </c>
      <c r="H121" s="75">
        <f>+F121/D121*100</f>
        <v>60.025060689236177</v>
      </c>
      <c r="I121" s="46"/>
      <c r="J121" s="46"/>
      <c r="K121" s="46"/>
      <c r="L121" s="46"/>
      <c r="M121" s="46"/>
      <c r="N121" s="46"/>
      <c r="O121" s="46"/>
    </row>
    <row r="122" spans="1:15" x14ac:dyDescent="0.2">
      <c r="A122" s="76" t="s">
        <v>234</v>
      </c>
      <c r="B122" s="77" t="s">
        <v>235</v>
      </c>
      <c r="C122" s="75">
        <f>SUM(C123:C125)</f>
        <v>0</v>
      </c>
      <c r="D122" s="73"/>
      <c r="E122" s="73"/>
      <c r="F122" s="75">
        <f>SUM(F123:F125)</f>
        <v>0</v>
      </c>
      <c r="G122" s="75" t="e">
        <f t="shared" si="1"/>
        <v>#DIV/0!</v>
      </c>
      <c r="H122" s="75"/>
      <c r="I122" s="46"/>
      <c r="J122" s="46"/>
      <c r="K122" s="46"/>
      <c r="L122" s="46"/>
      <c r="M122" s="46"/>
      <c r="N122" s="46"/>
      <c r="O122" s="46"/>
    </row>
    <row r="123" spans="1:15" x14ac:dyDescent="0.2">
      <c r="A123" s="52" t="s">
        <v>431</v>
      </c>
      <c r="B123" s="47" t="s">
        <v>352</v>
      </c>
      <c r="C123" s="43"/>
      <c r="D123" s="73"/>
      <c r="E123" s="73"/>
      <c r="F123" s="43"/>
      <c r="G123" s="43" t="e">
        <f t="shared" si="1"/>
        <v>#DIV/0!</v>
      </c>
      <c r="H123" s="75"/>
      <c r="I123" s="46"/>
      <c r="J123" s="46"/>
      <c r="K123" s="46"/>
      <c r="L123" s="46"/>
      <c r="M123" s="46"/>
      <c r="N123" s="46"/>
      <c r="O123" s="46"/>
    </row>
    <row r="124" spans="1:15" x14ac:dyDescent="0.2">
      <c r="A124" s="52" t="s">
        <v>236</v>
      </c>
      <c r="B124" s="47" t="s">
        <v>237</v>
      </c>
      <c r="C124" s="43"/>
      <c r="D124" s="73"/>
      <c r="E124" s="73"/>
      <c r="F124" s="43"/>
      <c r="G124" s="43" t="e">
        <f t="shared" si="1"/>
        <v>#DIV/0!</v>
      </c>
      <c r="H124" s="75"/>
      <c r="I124" s="46"/>
      <c r="J124" s="46"/>
      <c r="K124" s="46"/>
      <c r="L124" s="46"/>
      <c r="M124" s="46"/>
      <c r="N124" s="46"/>
      <c r="O124" s="46"/>
    </row>
    <row r="125" spans="1:15" x14ac:dyDescent="0.2">
      <c r="A125" s="52" t="s">
        <v>432</v>
      </c>
      <c r="B125" s="47" t="s">
        <v>433</v>
      </c>
      <c r="C125" s="43"/>
      <c r="D125" s="73"/>
      <c r="E125" s="73"/>
      <c r="F125" s="43"/>
      <c r="G125" s="43" t="e">
        <f t="shared" si="1"/>
        <v>#DIV/0!</v>
      </c>
      <c r="H125" s="75"/>
      <c r="I125" s="46"/>
      <c r="J125" s="46"/>
      <c r="K125" s="46"/>
      <c r="L125" s="46"/>
      <c r="M125" s="46"/>
      <c r="N125" s="46"/>
      <c r="O125" s="46"/>
    </row>
    <row r="126" spans="1:15" x14ac:dyDescent="0.2">
      <c r="A126" s="76" t="s">
        <v>238</v>
      </c>
      <c r="B126" s="77" t="s">
        <v>239</v>
      </c>
      <c r="C126" s="75">
        <f>SUM(C127:C133)</f>
        <v>65501</v>
      </c>
      <c r="D126" s="73"/>
      <c r="E126" s="73"/>
      <c r="F126" s="75">
        <f>SUM(F127:F133)</f>
        <v>216644.41000000003</v>
      </c>
      <c r="G126" s="75">
        <f t="shared" si="1"/>
        <v>330.74977481259833</v>
      </c>
      <c r="H126" s="75"/>
      <c r="I126" s="46"/>
      <c r="J126" s="46"/>
      <c r="K126" s="46"/>
      <c r="L126" s="46"/>
      <c r="M126" s="46"/>
      <c r="N126" s="46"/>
      <c r="O126" s="46"/>
    </row>
    <row r="127" spans="1:15" x14ac:dyDescent="0.2">
      <c r="A127" s="52" t="s">
        <v>240</v>
      </c>
      <c r="B127" s="47" t="s">
        <v>241</v>
      </c>
      <c r="C127" s="43">
        <v>17129</v>
      </c>
      <c r="D127" s="73"/>
      <c r="E127" s="73"/>
      <c r="F127" s="43">
        <v>35349.9</v>
      </c>
      <c r="G127" s="43">
        <f t="shared" si="1"/>
        <v>206.37456944363359</v>
      </c>
      <c r="H127" s="75"/>
      <c r="I127" s="46"/>
      <c r="J127" s="46"/>
      <c r="K127" s="46"/>
      <c r="L127" s="46"/>
      <c r="M127" s="46"/>
      <c r="N127" s="46"/>
      <c r="O127" s="46"/>
    </row>
    <row r="128" spans="1:15" x14ac:dyDescent="0.2">
      <c r="A128" s="52" t="s">
        <v>434</v>
      </c>
      <c r="B128" s="47" t="s">
        <v>435</v>
      </c>
      <c r="C128" s="43">
        <v>5193</v>
      </c>
      <c r="D128" s="73"/>
      <c r="E128" s="73"/>
      <c r="F128" s="43">
        <v>11861.76</v>
      </c>
      <c r="G128" s="43">
        <f t="shared" si="1"/>
        <v>228.41825534373194</v>
      </c>
      <c r="H128" s="75"/>
      <c r="I128" s="46"/>
      <c r="J128" s="46"/>
      <c r="K128" s="46"/>
      <c r="L128" s="46"/>
      <c r="M128" s="46"/>
      <c r="N128" s="46"/>
      <c r="O128" s="46"/>
    </row>
    <row r="129" spans="1:15" x14ac:dyDescent="0.2">
      <c r="A129" s="52" t="s">
        <v>436</v>
      </c>
      <c r="B129" s="47" t="s">
        <v>437</v>
      </c>
      <c r="C129" s="43">
        <v>2651</v>
      </c>
      <c r="D129" s="73"/>
      <c r="E129" s="73"/>
      <c r="F129" s="43">
        <v>573.47</v>
      </c>
      <c r="G129" s="43">
        <f t="shared" si="1"/>
        <v>21.632214258770276</v>
      </c>
      <c r="H129" s="75"/>
      <c r="I129" s="46"/>
      <c r="J129" s="46"/>
      <c r="K129" s="46"/>
      <c r="L129" s="46"/>
      <c r="M129" s="46"/>
      <c r="N129" s="46"/>
      <c r="O129" s="46"/>
    </row>
    <row r="130" spans="1:15" x14ac:dyDescent="0.2">
      <c r="A130" s="52" t="s">
        <v>242</v>
      </c>
      <c r="B130" s="47" t="s">
        <v>243</v>
      </c>
      <c r="C130" s="43">
        <v>39495</v>
      </c>
      <c r="D130" s="73"/>
      <c r="E130" s="73"/>
      <c r="F130" s="43">
        <v>164773.03000000003</v>
      </c>
      <c r="G130" s="43">
        <f t="shared" si="1"/>
        <v>417.19972148373216</v>
      </c>
      <c r="H130" s="75"/>
      <c r="I130" s="46"/>
      <c r="J130" s="46"/>
      <c r="K130" s="46"/>
      <c r="L130" s="46"/>
      <c r="M130" s="46"/>
      <c r="N130" s="46"/>
      <c r="O130" s="46"/>
    </row>
    <row r="131" spans="1:15" x14ac:dyDescent="0.2">
      <c r="A131" s="52" t="s">
        <v>438</v>
      </c>
      <c r="B131" s="47" t="s">
        <v>439</v>
      </c>
      <c r="C131" s="43">
        <v>0</v>
      </c>
      <c r="D131" s="73"/>
      <c r="E131" s="73"/>
      <c r="F131" s="43">
        <v>3625</v>
      </c>
      <c r="G131" s="43" t="e">
        <f t="shared" si="1"/>
        <v>#DIV/0!</v>
      </c>
      <c r="H131" s="75"/>
      <c r="I131" s="46"/>
      <c r="J131" s="46"/>
      <c r="K131" s="46"/>
      <c r="L131" s="46"/>
      <c r="M131" s="46"/>
      <c r="N131" s="46"/>
      <c r="O131" s="46"/>
    </row>
    <row r="132" spans="1:15" x14ac:dyDescent="0.2">
      <c r="A132" s="52" t="s">
        <v>440</v>
      </c>
      <c r="B132" s="47" t="s">
        <v>358</v>
      </c>
      <c r="C132" s="43"/>
      <c r="D132" s="73"/>
      <c r="E132" s="73"/>
      <c r="F132" s="43"/>
      <c r="G132" s="43" t="e">
        <f t="shared" si="1"/>
        <v>#DIV/0!</v>
      </c>
      <c r="H132" s="75"/>
      <c r="I132" s="46"/>
      <c r="J132" s="46"/>
      <c r="K132" s="46"/>
      <c r="L132" s="46"/>
      <c r="M132" s="46"/>
      <c r="N132" s="46"/>
      <c r="O132" s="46"/>
    </row>
    <row r="133" spans="1:15" x14ac:dyDescent="0.2">
      <c r="A133" s="52" t="s">
        <v>441</v>
      </c>
      <c r="B133" s="47" t="s">
        <v>360</v>
      </c>
      <c r="C133" s="43">
        <v>1033</v>
      </c>
      <c r="D133" s="73"/>
      <c r="E133" s="73"/>
      <c r="F133" s="43">
        <v>461.25</v>
      </c>
      <c r="G133" s="43">
        <f t="shared" si="1"/>
        <v>44.65150048402711</v>
      </c>
      <c r="H133" s="75"/>
      <c r="I133" s="46"/>
      <c r="J133" s="46"/>
      <c r="K133" s="46"/>
      <c r="L133" s="46"/>
      <c r="M133" s="46"/>
      <c r="N133" s="46"/>
      <c r="O133" s="46"/>
    </row>
    <row r="134" spans="1:15" x14ac:dyDescent="0.2">
      <c r="A134" s="76" t="s">
        <v>442</v>
      </c>
      <c r="B134" s="77" t="s">
        <v>443</v>
      </c>
      <c r="C134" s="75">
        <f>+C135+C136</f>
        <v>0</v>
      </c>
      <c r="D134" s="73"/>
      <c r="E134" s="73"/>
      <c r="F134" s="75">
        <f>+F135+F136</f>
        <v>0</v>
      </c>
      <c r="G134" s="75" t="e">
        <f t="shared" si="1"/>
        <v>#DIV/0!</v>
      </c>
      <c r="H134" s="75"/>
      <c r="I134" s="46"/>
      <c r="J134" s="46"/>
      <c r="K134" s="46"/>
      <c r="L134" s="46"/>
      <c r="M134" s="46"/>
      <c r="N134" s="46"/>
      <c r="O134" s="46"/>
    </row>
    <row r="135" spans="1:15" x14ac:dyDescent="0.2">
      <c r="A135" s="52" t="s">
        <v>444</v>
      </c>
      <c r="B135" s="47" t="s">
        <v>364</v>
      </c>
      <c r="C135" s="43"/>
      <c r="D135" s="73"/>
      <c r="E135" s="73"/>
      <c r="F135" s="43"/>
      <c r="G135" s="43" t="e">
        <f t="shared" si="1"/>
        <v>#DIV/0!</v>
      </c>
      <c r="H135" s="75"/>
      <c r="I135" s="46"/>
      <c r="J135" s="46"/>
      <c r="K135" s="46"/>
      <c r="L135" s="46"/>
      <c r="M135" s="46"/>
      <c r="N135" s="46"/>
      <c r="O135" s="46"/>
    </row>
    <row r="136" spans="1:15" x14ac:dyDescent="0.2">
      <c r="A136" s="52" t="s">
        <v>445</v>
      </c>
      <c r="B136" s="47" t="s">
        <v>366</v>
      </c>
      <c r="C136" s="43"/>
      <c r="D136" s="73"/>
      <c r="E136" s="73"/>
      <c r="F136" s="43"/>
      <c r="G136" s="43" t="e">
        <f t="shared" si="1"/>
        <v>#DIV/0!</v>
      </c>
      <c r="H136" s="75"/>
      <c r="I136" s="46"/>
      <c r="J136" s="46"/>
      <c r="K136" s="46"/>
      <c r="L136" s="46"/>
      <c r="M136" s="46"/>
      <c r="N136" s="46"/>
      <c r="O136" s="46"/>
    </row>
    <row r="137" spans="1:15" x14ac:dyDescent="0.2">
      <c r="A137" s="76" t="s">
        <v>446</v>
      </c>
      <c r="B137" s="77" t="s">
        <v>447</v>
      </c>
      <c r="C137" s="75">
        <f>+C138+C139+C140</f>
        <v>6288</v>
      </c>
      <c r="D137" s="73"/>
      <c r="E137" s="73"/>
      <c r="F137" s="75">
        <f>+F138+F139+F140</f>
        <v>3952.12</v>
      </c>
      <c r="G137" s="75">
        <f t="shared" ref="G137:G157" si="2">+F137/C137*100</f>
        <v>62.851781170483456</v>
      </c>
      <c r="H137" s="75"/>
      <c r="I137" s="46"/>
      <c r="J137" s="46"/>
      <c r="K137" s="46"/>
      <c r="L137" s="46"/>
      <c r="M137" s="46"/>
      <c r="N137" s="46"/>
      <c r="O137" s="46"/>
    </row>
    <row r="138" spans="1:15" x14ac:dyDescent="0.2">
      <c r="A138" s="52" t="s">
        <v>448</v>
      </c>
      <c r="B138" s="47" t="s">
        <v>449</v>
      </c>
      <c r="C138" s="43">
        <v>6288</v>
      </c>
      <c r="D138" s="73"/>
      <c r="E138" s="73"/>
      <c r="F138" s="43">
        <v>3952.12</v>
      </c>
      <c r="G138" s="43">
        <f t="shared" si="2"/>
        <v>62.851781170483456</v>
      </c>
      <c r="H138" s="75"/>
      <c r="I138" s="46"/>
      <c r="J138" s="46"/>
      <c r="K138" s="46"/>
      <c r="L138" s="46"/>
      <c r="M138" s="46"/>
      <c r="N138" s="46"/>
      <c r="O138" s="46"/>
    </row>
    <row r="139" spans="1:15" x14ac:dyDescent="0.2">
      <c r="A139" s="52" t="s">
        <v>450</v>
      </c>
      <c r="B139" s="47" t="s">
        <v>451</v>
      </c>
      <c r="C139" s="43"/>
      <c r="D139" s="73"/>
      <c r="E139" s="73"/>
      <c r="F139" s="43"/>
      <c r="G139" s="43" t="e">
        <f t="shared" si="2"/>
        <v>#DIV/0!</v>
      </c>
      <c r="H139" s="75"/>
      <c r="I139" s="46"/>
      <c r="J139" s="46"/>
      <c r="K139" s="46"/>
      <c r="L139" s="46"/>
      <c r="M139" s="46"/>
      <c r="N139" s="46"/>
      <c r="O139" s="46"/>
    </row>
    <row r="140" spans="1:15" x14ac:dyDescent="0.2">
      <c r="A140" s="52" t="s">
        <v>452</v>
      </c>
      <c r="B140" s="47" t="s">
        <v>453</v>
      </c>
      <c r="C140" s="43"/>
      <c r="D140" s="73"/>
      <c r="E140" s="73"/>
      <c r="F140" s="43"/>
      <c r="G140" s="43" t="e">
        <f t="shared" si="2"/>
        <v>#DIV/0!</v>
      </c>
      <c r="H140" s="75"/>
      <c r="I140" s="46"/>
      <c r="J140" s="46"/>
      <c r="K140" s="46"/>
      <c r="L140" s="46"/>
      <c r="M140" s="46"/>
      <c r="N140" s="46"/>
      <c r="O140" s="46"/>
    </row>
    <row r="141" spans="1:15" x14ac:dyDescent="0.2">
      <c r="A141" s="76" t="s">
        <v>454</v>
      </c>
      <c r="B141" s="77" t="s">
        <v>455</v>
      </c>
      <c r="C141" s="75">
        <f>+C142+C143</f>
        <v>0</v>
      </c>
      <c r="D141" s="73"/>
      <c r="E141" s="73"/>
      <c r="F141" s="75">
        <f>+F142+F143</f>
        <v>0</v>
      </c>
      <c r="G141" s="75" t="e">
        <f t="shared" si="2"/>
        <v>#DIV/0!</v>
      </c>
      <c r="H141" s="75"/>
      <c r="I141" s="46"/>
      <c r="J141" s="46"/>
      <c r="K141" s="46"/>
      <c r="L141" s="46"/>
      <c r="M141" s="46"/>
      <c r="N141" s="46"/>
      <c r="O141" s="46"/>
    </row>
    <row r="142" spans="1:15" x14ac:dyDescent="0.2">
      <c r="A142" s="52" t="s">
        <v>456</v>
      </c>
      <c r="B142" s="47" t="s">
        <v>457</v>
      </c>
      <c r="C142" s="43"/>
      <c r="D142" s="73"/>
      <c r="E142" s="73"/>
      <c r="F142" s="43"/>
      <c r="G142" s="43" t="e">
        <f t="shared" si="2"/>
        <v>#DIV/0!</v>
      </c>
      <c r="H142" s="75"/>
      <c r="I142" s="46"/>
      <c r="J142" s="46"/>
      <c r="K142" s="46"/>
      <c r="L142" s="46"/>
      <c r="M142" s="46"/>
      <c r="N142" s="46"/>
      <c r="O142" s="46"/>
    </row>
    <row r="143" spans="1:15" x14ac:dyDescent="0.2">
      <c r="A143" s="52" t="s">
        <v>458</v>
      </c>
      <c r="B143" s="47" t="s">
        <v>370</v>
      </c>
      <c r="C143" s="43"/>
      <c r="D143" s="73"/>
      <c r="E143" s="73"/>
      <c r="F143" s="43"/>
      <c r="G143" s="43" t="e">
        <f t="shared" si="2"/>
        <v>#DIV/0!</v>
      </c>
      <c r="H143" s="75"/>
      <c r="I143" s="46"/>
      <c r="J143" s="46"/>
      <c r="K143" s="46"/>
      <c r="L143" s="46"/>
      <c r="M143" s="46"/>
      <c r="N143" s="46"/>
      <c r="O143" s="46"/>
    </row>
    <row r="144" spans="1:15" x14ac:dyDescent="0.2">
      <c r="A144" s="76" t="s">
        <v>244</v>
      </c>
      <c r="B144" s="77" t="s">
        <v>245</v>
      </c>
      <c r="C144" s="75">
        <f>+C145+C146+C147</f>
        <v>21070</v>
      </c>
      <c r="D144" s="73"/>
      <c r="E144" s="73"/>
      <c r="F144" s="75">
        <f>+F145+F146+F147</f>
        <v>2682.89</v>
      </c>
      <c r="G144" s="75">
        <f t="shared" si="2"/>
        <v>12.733222591362125</v>
      </c>
      <c r="H144" s="75"/>
      <c r="I144" s="46"/>
      <c r="J144" s="46"/>
      <c r="K144" s="46"/>
      <c r="L144" s="46"/>
      <c r="M144" s="46"/>
      <c r="N144" s="46"/>
      <c r="O144" s="46"/>
    </row>
    <row r="145" spans="1:15" x14ac:dyDescent="0.2">
      <c r="A145" s="52" t="s">
        <v>246</v>
      </c>
      <c r="B145" s="47" t="s">
        <v>247</v>
      </c>
      <c r="C145" s="43">
        <v>21070</v>
      </c>
      <c r="D145" s="73"/>
      <c r="E145" s="73"/>
      <c r="F145" s="43">
        <v>2682.89</v>
      </c>
      <c r="G145" s="43">
        <f t="shared" si="2"/>
        <v>12.733222591362125</v>
      </c>
      <c r="H145" s="75"/>
      <c r="I145" s="46"/>
      <c r="J145" s="46"/>
      <c r="K145" s="46"/>
      <c r="L145" s="46"/>
      <c r="M145" s="46"/>
      <c r="N145" s="46"/>
      <c r="O145" s="46"/>
    </row>
    <row r="146" spans="1:15" x14ac:dyDescent="0.2">
      <c r="A146" s="52" t="s">
        <v>459</v>
      </c>
      <c r="B146" s="47" t="s">
        <v>460</v>
      </c>
      <c r="C146" s="43"/>
      <c r="D146" s="73"/>
      <c r="E146" s="73"/>
      <c r="F146" s="43"/>
      <c r="G146" s="43" t="e">
        <f t="shared" si="2"/>
        <v>#DIV/0!</v>
      </c>
      <c r="H146" s="75"/>
      <c r="I146" s="46"/>
      <c r="J146" s="46"/>
      <c r="K146" s="46"/>
      <c r="L146" s="46"/>
      <c r="M146" s="46"/>
      <c r="N146" s="46"/>
      <c r="O146" s="46"/>
    </row>
    <row r="147" spans="1:15" x14ac:dyDescent="0.2">
      <c r="A147" s="52" t="s">
        <v>461</v>
      </c>
      <c r="B147" s="47" t="s">
        <v>462</v>
      </c>
      <c r="C147" s="43"/>
      <c r="D147" s="73"/>
      <c r="E147" s="73"/>
      <c r="F147" s="43"/>
      <c r="G147" s="43" t="e">
        <f t="shared" si="2"/>
        <v>#DIV/0!</v>
      </c>
      <c r="H147" s="75"/>
      <c r="I147" s="46"/>
      <c r="J147" s="46"/>
      <c r="K147" s="46"/>
      <c r="L147" s="46"/>
      <c r="M147" s="46"/>
      <c r="N147" s="46"/>
      <c r="O147" s="46"/>
    </row>
    <row r="148" spans="1:15" ht="25.5" x14ac:dyDescent="0.2">
      <c r="A148" s="78" t="s">
        <v>59</v>
      </c>
      <c r="B148" s="79" t="s">
        <v>463</v>
      </c>
      <c r="C148" s="75">
        <f>+C149</f>
        <v>0</v>
      </c>
      <c r="D148" s="44"/>
      <c r="E148" s="44"/>
      <c r="F148" s="75">
        <f>+F149</f>
        <v>0</v>
      </c>
      <c r="G148" s="75" t="e">
        <f t="shared" si="2"/>
        <v>#DIV/0!</v>
      </c>
      <c r="H148" s="75" t="e">
        <f>+F148/D148*100</f>
        <v>#DIV/0!</v>
      </c>
      <c r="I148" s="46"/>
      <c r="J148" s="46"/>
      <c r="K148" s="46"/>
      <c r="L148" s="46"/>
      <c r="M148" s="46"/>
      <c r="N148" s="46"/>
      <c r="O148" s="46"/>
    </row>
    <row r="149" spans="1:15" x14ac:dyDescent="0.2">
      <c r="A149" s="76" t="s">
        <v>464</v>
      </c>
      <c r="B149" s="77" t="s">
        <v>465</v>
      </c>
      <c r="C149" s="75">
        <f>+C150</f>
        <v>0</v>
      </c>
      <c r="D149" s="73"/>
      <c r="E149" s="73"/>
      <c r="F149" s="75">
        <f>+F150</f>
        <v>0</v>
      </c>
      <c r="G149" s="75" t="e">
        <f t="shared" si="2"/>
        <v>#DIV/0!</v>
      </c>
      <c r="H149" s="75"/>
      <c r="I149" s="46"/>
      <c r="J149" s="46"/>
      <c r="K149" s="46"/>
      <c r="L149" s="46"/>
      <c r="M149" s="46"/>
      <c r="N149" s="46"/>
      <c r="O149" s="46"/>
    </row>
    <row r="150" spans="1:15" x14ac:dyDescent="0.2">
      <c r="A150" s="52" t="s">
        <v>466</v>
      </c>
      <c r="B150" s="47" t="s">
        <v>467</v>
      </c>
      <c r="C150" s="43"/>
      <c r="D150" s="73"/>
      <c r="E150" s="73"/>
      <c r="F150" s="43"/>
      <c r="G150" s="43" t="e">
        <f t="shared" si="2"/>
        <v>#DIV/0!</v>
      </c>
      <c r="H150" s="75"/>
      <c r="I150" s="46"/>
      <c r="J150" s="46"/>
      <c r="K150" s="46"/>
      <c r="L150" s="46"/>
      <c r="M150" s="46"/>
      <c r="N150" s="46"/>
      <c r="O150" s="46"/>
    </row>
    <row r="151" spans="1:15" x14ac:dyDescent="0.2">
      <c r="A151" s="78" t="s">
        <v>468</v>
      </c>
      <c r="B151" s="79" t="s">
        <v>469</v>
      </c>
      <c r="C151" s="75">
        <f>+C152</f>
        <v>0</v>
      </c>
      <c r="D151" s="44"/>
      <c r="E151" s="44"/>
      <c r="F151" s="75">
        <f>+F152</f>
        <v>0</v>
      </c>
      <c r="G151" s="75" t="e">
        <f t="shared" si="2"/>
        <v>#DIV/0!</v>
      </c>
      <c r="H151" s="75" t="e">
        <f>+F151/D151*100</f>
        <v>#DIV/0!</v>
      </c>
      <c r="I151" s="46"/>
      <c r="J151" s="46"/>
      <c r="K151" s="46"/>
      <c r="L151" s="46"/>
      <c r="M151" s="46"/>
      <c r="N151" s="46"/>
      <c r="O151" s="46"/>
    </row>
    <row r="152" spans="1:15" x14ac:dyDescent="0.2">
      <c r="A152" s="76" t="s">
        <v>470</v>
      </c>
      <c r="B152" s="77" t="s">
        <v>471</v>
      </c>
      <c r="C152" s="75">
        <f>+C153</f>
        <v>0</v>
      </c>
      <c r="D152" s="73"/>
      <c r="E152" s="73"/>
      <c r="F152" s="75">
        <f>+F153</f>
        <v>0</v>
      </c>
      <c r="G152" s="75" t="e">
        <f t="shared" si="2"/>
        <v>#DIV/0!</v>
      </c>
      <c r="H152" s="75"/>
      <c r="I152" s="46"/>
      <c r="J152" s="46"/>
      <c r="K152" s="46"/>
      <c r="L152" s="46"/>
      <c r="M152" s="46"/>
      <c r="N152" s="46"/>
      <c r="O152" s="46"/>
    </row>
    <row r="153" spans="1:15" x14ac:dyDescent="0.2">
      <c r="A153" s="52" t="s">
        <v>472</v>
      </c>
      <c r="B153" s="47" t="s">
        <v>473</v>
      </c>
      <c r="C153" s="43"/>
      <c r="D153" s="73"/>
      <c r="E153" s="73"/>
      <c r="F153" s="43"/>
      <c r="G153" s="43" t="e">
        <f t="shared" si="2"/>
        <v>#DIV/0!</v>
      </c>
      <c r="H153" s="75"/>
      <c r="I153" s="46"/>
      <c r="J153" s="46"/>
      <c r="K153" s="46"/>
      <c r="L153" s="46"/>
      <c r="M153" s="46"/>
      <c r="N153" s="46"/>
      <c r="O153" s="46"/>
    </row>
    <row r="154" spans="1:15" x14ac:dyDescent="0.2">
      <c r="A154" s="78" t="s">
        <v>248</v>
      </c>
      <c r="B154" s="79" t="s">
        <v>249</v>
      </c>
      <c r="C154" s="75">
        <f>+C155+C157+C159+C161</f>
        <v>34286</v>
      </c>
      <c r="D154" s="44">
        <v>595228</v>
      </c>
      <c r="E154" s="44"/>
      <c r="F154" s="75">
        <f>+F155+F157+F159+F161</f>
        <v>0</v>
      </c>
      <c r="G154" s="75">
        <f t="shared" si="2"/>
        <v>0</v>
      </c>
      <c r="H154" s="75">
        <f>+F154/D154*100</f>
        <v>0</v>
      </c>
      <c r="I154" s="46"/>
      <c r="J154" s="46"/>
      <c r="K154" s="46"/>
      <c r="L154" s="46"/>
      <c r="M154" s="46"/>
      <c r="N154" s="46"/>
      <c r="O154" s="46"/>
    </row>
    <row r="155" spans="1:15" x14ac:dyDescent="0.2">
      <c r="A155" s="76" t="s">
        <v>250</v>
      </c>
      <c r="B155" s="77" t="s">
        <v>251</v>
      </c>
      <c r="C155" s="75">
        <f>+C156</f>
        <v>22083</v>
      </c>
      <c r="D155" s="73"/>
      <c r="E155" s="73"/>
      <c r="F155" s="75">
        <f>+F156</f>
        <v>0</v>
      </c>
      <c r="G155" s="75">
        <f t="shared" si="2"/>
        <v>0</v>
      </c>
      <c r="H155" s="75"/>
      <c r="I155" s="46"/>
      <c r="J155" s="46"/>
      <c r="K155" s="46"/>
      <c r="L155" s="46"/>
      <c r="M155" s="46"/>
      <c r="N155" s="46"/>
      <c r="O155" s="46"/>
    </row>
    <row r="156" spans="1:15" x14ac:dyDescent="0.2">
      <c r="A156" s="52" t="s">
        <v>252</v>
      </c>
      <c r="B156" s="47" t="s">
        <v>251</v>
      </c>
      <c r="C156" s="43">
        <v>22083</v>
      </c>
      <c r="D156" s="73"/>
      <c r="E156" s="73"/>
      <c r="F156" s="43">
        <v>0</v>
      </c>
      <c r="G156" s="43">
        <f t="shared" si="2"/>
        <v>0</v>
      </c>
      <c r="H156" s="75"/>
      <c r="I156" s="46"/>
      <c r="J156" s="46"/>
      <c r="K156" s="46"/>
      <c r="L156" s="46"/>
      <c r="M156" s="46"/>
      <c r="N156" s="46"/>
      <c r="O156" s="46"/>
    </row>
    <row r="157" spans="1:15" x14ac:dyDescent="0.2">
      <c r="A157" s="76" t="s">
        <v>474</v>
      </c>
      <c r="B157" s="77" t="s">
        <v>475</v>
      </c>
      <c r="C157" s="75">
        <f>+C158</f>
        <v>12203</v>
      </c>
      <c r="D157" s="73"/>
      <c r="E157" s="73"/>
      <c r="F157" s="75">
        <f>+F158</f>
        <v>0</v>
      </c>
      <c r="G157" s="75">
        <f t="shared" si="2"/>
        <v>0</v>
      </c>
      <c r="H157" s="75"/>
      <c r="I157" s="46"/>
      <c r="J157" s="46"/>
      <c r="K157" s="46"/>
      <c r="L157" s="46"/>
      <c r="M157" s="46"/>
      <c r="N157" s="46"/>
      <c r="O157" s="46"/>
    </row>
    <row r="158" spans="1:15" x14ac:dyDescent="0.2">
      <c r="A158" s="52" t="s">
        <v>476</v>
      </c>
      <c r="B158" s="47" t="s">
        <v>475</v>
      </c>
      <c r="C158" s="43">
        <v>12203</v>
      </c>
      <c r="D158" s="73"/>
      <c r="E158" s="73"/>
      <c r="F158" s="43"/>
      <c r="G158" s="43">
        <f>+F158/C158*100</f>
        <v>0</v>
      </c>
      <c r="H158" s="75"/>
      <c r="I158" s="46"/>
      <c r="J158" s="46"/>
      <c r="K158" s="46"/>
      <c r="L158" s="46"/>
      <c r="M158" s="46"/>
      <c r="N158" s="46"/>
      <c r="O158" s="46"/>
    </row>
    <row r="159" spans="1:15" x14ac:dyDescent="0.2">
      <c r="A159" s="76" t="s">
        <v>477</v>
      </c>
      <c r="B159" s="77" t="s">
        <v>478</v>
      </c>
      <c r="C159" s="75">
        <f>+C160</f>
        <v>0</v>
      </c>
      <c r="D159" s="73"/>
      <c r="E159" s="73"/>
      <c r="F159" s="75">
        <f>+F160</f>
        <v>0</v>
      </c>
      <c r="G159" s="75" t="e">
        <f>+F159/C159*100</f>
        <v>#DIV/0!</v>
      </c>
      <c r="H159" s="75"/>
      <c r="I159" s="46"/>
      <c r="J159" s="46"/>
      <c r="K159" s="46"/>
      <c r="L159" s="46"/>
      <c r="M159" s="46"/>
      <c r="N159" s="46"/>
      <c r="O159" s="46"/>
    </row>
    <row r="160" spans="1:15" x14ac:dyDescent="0.2">
      <c r="A160" s="52" t="s">
        <v>479</v>
      </c>
      <c r="B160" s="47" t="s">
        <v>478</v>
      </c>
      <c r="C160" s="43"/>
      <c r="D160" s="73"/>
      <c r="E160" s="73"/>
      <c r="F160" s="43"/>
      <c r="G160" s="43" t="e">
        <f>+F160/C160*100</f>
        <v>#DIV/0!</v>
      </c>
      <c r="H160" s="75"/>
      <c r="I160" s="46"/>
      <c r="J160" s="46"/>
      <c r="K160" s="46"/>
      <c r="L160" s="46"/>
      <c r="M160" s="46"/>
      <c r="N160" s="46"/>
      <c r="O160" s="46"/>
    </row>
    <row r="161" spans="1:15" x14ac:dyDescent="0.2">
      <c r="A161" s="76" t="s">
        <v>480</v>
      </c>
      <c r="B161" s="77" t="s">
        <v>481</v>
      </c>
      <c r="C161" s="75">
        <f>+C162</f>
        <v>0</v>
      </c>
      <c r="D161" s="73"/>
      <c r="E161" s="73"/>
      <c r="F161" s="75">
        <f>+F162</f>
        <v>0</v>
      </c>
      <c r="G161" s="75" t="e">
        <f>+F161/C161*100</f>
        <v>#DIV/0!</v>
      </c>
      <c r="H161" s="75"/>
      <c r="I161" s="46"/>
      <c r="J161" s="46"/>
      <c r="K161" s="46"/>
      <c r="L161" s="46"/>
      <c r="M161" s="46"/>
      <c r="N161" s="46"/>
      <c r="O161" s="46"/>
    </row>
    <row r="162" spans="1:15" x14ac:dyDescent="0.2">
      <c r="A162" s="52" t="s">
        <v>482</v>
      </c>
      <c r="B162" s="47" t="s">
        <v>481</v>
      </c>
      <c r="C162" s="43"/>
      <c r="D162" s="73"/>
      <c r="E162" s="73"/>
      <c r="F162" s="43"/>
      <c r="G162" s="43" t="e">
        <f>+F162/C162*100</f>
        <v>#DIV/0!</v>
      </c>
      <c r="H162" s="75"/>
      <c r="I162" s="46"/>
      <c r="J162" s="46"/>
      <c r="K162" s="46"/>
      <c r="L162" s="46"/>
      <c r="M162" s="46"/>
      <c r="N162" s="46"/>
      <c r="O162" s="46"/>
    </row>
    <row r="163" spans="1:15" x14ac:dyDescent="0.2">
      <c r="H163" s="69"/>
    </row>
    <row r="166" spans="1:15" x14ac:dyDescent="0.2">
      <c r="A166" s="31" t="s">
        <v>556</v>
      </c>
    </row>
    <row r="167" spans="1:15" x14ac:dyDescent="0.2">
      <c r="A167" s="31" t="s">
        <v>550</v>
      </c>
    </row>
    <row r="168" spans="1:15" x14ac:dyDescent="0.2">
      <c r="A168" s="31" t="s">
        <v>551</v>
      </c>
    </row>
    <row r="169" spans="1:15" x14ac:dyDescent="0.2">
      <c r="A169" s="31" t="s">
        <v>552</v>
      </c>
    </row>
    <row r="170" spans="1:15" x14ac:dyDescent="0.2">
      <c r="A170" s="31" t="s">
        <v>553</v>
      </c>
    </row>
    <row r="171" spans="1:15" x14ac:dyDescent="0.2">
      <c r="A171" s="31" t="s">
        <v>554</v>
      </c>
    </row>
    <row r="172" spans="1:15" x14ac:dyDescent="0.2">
      <c r="A172" s="31" t="s">
        <v>555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7"/>
  <sheetViews>
    <sheetView topLeftCell="A4" zoomScaleNormal="10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A48" sqref="A48"/>
    </sheetView>
  </sheetViews>
  <sheetFormatPr defaultRowHeight="12.75" x14ac:dyDescent="0.2"/>
  <cols>
    <col min="1" max="1" width="19" style="31" customWidth="1"/>
    <col min="2" max="2" width="49.5703125" style="34" customWidth="1"/>
    <col min="3" max="3" width="16.42578125" style="35" customWidth="1"/>
    <col min="4" max="5" width="17.7109375" style="36" bestFit="1" customWidth="1"/>
    <col min="6" max="6" width="15.7109375" style="35" customWidth="1"/>
    <col min="7" max="8" width="13" style="35" customWidth="1"/>
    <col min="9" max="9" width="15.42578125" style="31" bestFit="1" customWidth="1"/>
    <col min="10" max="10" width="9.42578125" style="31" bestFit="1" customWidth="1"/>
    <col min="11" max="11" width="15.42578125" style="31" bestFit="1" customWidth="1"/>
    <col min="12" max="12" width="9.42578125" style="31" bestFit="1" customWidth="1"/>
    <col min="13" max="256" width="9.140625" style="31"/>
    <col min="257" max="257" width="19" style="31" customWidth="1"/>
    <col min="258" max="258" width="57.5703125" style="31" customWidth="1"/>
    <col min="259" max="259" width="16.42578125" style="31" customWidth="1"/>
    <col min="260" max="261" width="17.7109375" style="31" bestFit="1" customWidth="1"/>
    <col min="262" max="262" width="15.7109375" style="31" customWidth="1"/>
    <col min="263" max="263" width="15.7109375" style="31" bestFit="1" customWidth="1"/>
    <col min="264" max="264" width="19.7109375" style="31" customWidth="1"/>
    <col min="265" max="265" width="15.42578125" style="31" bestFit="1" customWidth="1"/>
    <col min="266" max="266" width="9.42578125" style="31" bestFit="1" customWidth="1"/>
    <col min="267" max="267" width="15.42578125" style="31" bestFit="1" customWidth="1"/>
    <col min="268" max="268" width="9.42578125" style="31" bestFit="1" customWidth="1"/>
    <col min="269" max="512" width="9.140625" style="31"/>
    <col min="513" max="513" width="19" style="31" customWidth="1"/>
    <col min="514" max="514" width="57.5703125" style="31" customWidth="1"/>
    <col min="515" max="515" width="16.42578125" style="31" customWidth="1"/>
    <col min="516" max="517" width="17.7109375" style="31" bestFit="1" customWidth="1"/>
    <col min="518" max="518" width="15.7109375" style="31" customWidth="1"/>
    <col min="519" max="519" width="15.7109375" style="31" bestFit="1" customWidth="1"/>
    <col min="520" max="520" width="19.7109375" style="31" customWidth="1"/>
    <col min="521" max="521" width="15.42578125" style="31" bestFit="1" customWidth="1"/>
    <col min="522" max="522" width="9.42578125" style="31" bestFit="1" customWidth="1"/>
    <col min="523" max="523" width="15.42578125" style="31" bestFit="1" customWidth="1"/>
    <col min="524" max="524" width="9.42578125" style="31" bestFit="1" customWidth="1"/>
    <col min="525" max="768" width="9.140625" style="31"/>
    <col min="769" max="769" width="19" style="31" customWidth="1"/>
    <col min="770" max="770" width="57.5703125" style="31" customWidth="1"/>
    <col min="771" max="771" width="16.42578125" style="31" customWidth="1"/>
    <col min="772" max="773" width="17.7109375" style="31" bestFit="1" customWidth="1"/>
    <col min="774" max="774" width="15.7109375" style="31" customWidth="1"/>
    <col min="775" max="775" width="15.7109375" style="31" bestFit="1" customWidth="1"/>
    <col min="776" max="776" width="19.7109375" style="31" customWidth="1"/>
    <col min="777" max="777" width="15.42578125" style="31" bestFit="1" customWidth="1"/>
    <col min="778" max="778" width="9.42578125" style="31" bestFit="1" customWidth="1"/>
    <col min="779" max="779" width="15.42578125" style="31" bestFit="1" customWidth="1"/>
    <col min="780" max="780" width="9.42578125" style="31" bestFit="1" customWidth="1"/>
    <col min="781" max="1024" width="9.140625" style="31"/>
    <col min="1025" max="1025" width="19" style="31" customWidth="1"/>
    <col min="1026" max="1026" width="57.5703125" style="31" customWidth="1"/>
    <col min="1027" max="1027" width="16.42578125" style="31" customWidth="1"/>
    <col min="1028" max="1029" width="17.7109375" style="31" bestFit="1" customWidth="1"/>
    <col min="1030" max="1030" width="15.7109375" style="31" customWidth="1"/>
    <col min="1031" max="1031" width="15.7109375" style="31" bestFit="1" customWidth="1"/>
    <col min="1032" max="1032" width="19.7109375" style="31" customWidth="1"/>
    <col min="1033" max="1033" width="15.42578125" style="31" bestFit="1" customWidth="1"/>
    <col min="1034" max="1034" width="9.42578125" style="31" bestFit="1" customWidth="1"/>
    <col min="1035" max="1035" width="15.42578125" style="31" bestFit="1" customWidth="1"/>
    <col min="1036" max="1036" width="9.42578125" style="31" bestFit="1" customWidth="1"/>
    <col min="1037" max="1280" width="9.140625" style="31"/>
    <col min="1281" max="1281" width="19" style="31" customWidth="1"/>
    <col min="1282" max="1282" width="57.5703125" style="31" customWidth="1"/>
    <col min="1283" max="1283" width="16.42578125" style="31" customWidth="1"/>
    <col min="1284" max="1285" width="17.7109375" style="31" bestFit="1" customWidth="1"/>
    <col min="1286" max="1286" width="15.7109375" style="31" customWidth="1"/>
    <col min="1287" max="1287" width="15.7109375" style="31" bestFit="1" customWidth="1"/>
    <col min="1288" max="1288" width="19.7109375" style="31" customWidth="1"/>
    <col min="1289" max="1289" width="15.42578125" style="31" bestFit="1" customWidth="1"/>
    <col min="1290" max="1290" width="9.42578125" style="31" bestFit="1" customWidth="1"/>
    <col min="1291" max="1291" width="15.42578125" style="31" bestFit="1" customWidth="1"/>
    <col min="1292" max="1292" width="9.42578125" style="31" bestFit="1" customWidth="1"/>
    <col min="1293" max="1536" width="9.140625" style="31"/>
    <col min="1537" max="1537" width="19" style="31" customWidth="1"/>
    <col min="1538" max="1538" width="57.5703125" style="31" customWidth="1"/>
    <col min="1539" max="1539" width="16.42578125" style="31" customWidth="1"/>
    <col min="1540" max="1541" width="17.7109375" style="31" bestFit="1" customWidth="1"/>
    <col min="1542" max="1542" width="15.7109375" style="31" customWidth="1"/>
    <col min="1543" max="1543" width="15.7109375" style="31" bestFit="1" customWidth="1"/>
    <col min="1544" max="1544" width="19.7109375" style="31" customWidth="1"/>
    <col min="1545" max="1545" width="15.42578125" style="31" bestFit="1" customWidth="1"/>
    <col min="1546" max="1546" width="9.42578125" style="31" bestFit="1" customWidth="1"/>
    <col min="1547" max="1547" width="15.42578125" style="31" bestFit="1" customWidth="1"/>
    <col min="1548" max="1548" width="9.42578125" style="31" bestFit="1" customWidth="1"/>
    <col min="1549" max="1792" width="9.140625" style="31"/>
    <col min="1793" max="1793" width="19" style="31" customWidth="1"/>
    <col min="1794" max="1794" width="57.5703125" style="31" customWidth="1"/>
    <col min="1795" max="1795" width="16.42578125" style="31" customWidth="1"/>
    <col min="1796" max="1797" width="17.7109375" style="31" bestFit="1" customWidth="1"/>
    <col min="1798" max="1798" width="15.7109375" style="31" customWidth="1"/>
    <col min="1799" max="1799" width="15.7109375" style="31" bestFit="1" customWidth="1"/>
    <col min="1800" max="1800" width="19.7109375" style="31" customWidth="1"/>
    <col min="1801" max="1801" width="15.42578125" style="31" bestFit="1" customWidth="1"/>
    <col min="1802" max="1802" width="9.42578125" style="31" bestFit="1" customWidth="1"/>
    <col min="1803" max="1803" width="15.42578125" style="31" bestFit="1" customWidth="1"/>
    <col min="1804" max="1804" width="9.42578125" style="31" bestFit="1" customWidth="1"/>
    <col min="1805" max="2048" width="9.140625" style="31"/>
    <col min="2049" max="2049" width="19" style="31" customWidth="1"/>
    <col min="2050" max="2050" width="57.5703125" style="31" customWidth="1"/>
    <col min="2051" max="2051" width="16.42578125" style="31" customWidth="1"/>
    <col min="2052" max="2053" width="17.7109375" style="31" bestFit="1" customWidth="1"/>
    <col min="2054" max="2054" width="15.7109375" style="31" customWidth="1"/>
    <col min="2055" max="2055" width="15.7109375" style="31" bestFit="1" customWidth="1"/>
    <col min="2056" max="2056" width="19.7109375" style="31" customWidth="1"/>
    <col min="2057" max="2057" width="15.42578125" style="31" bestFit="1" customWidth="1"/>
    <col min="2058" max="2058" width="9.42578125" style="31" bestFit="1" customWidth="1"/>
    <col min="2059" max="2059" width="15.42578125" style="31" bestFit="1" customWidth="1"/>
    <col min="2060" max="2060" width="9.42578125" style="31" bestFit="1" customWidth="1"/>
    <col min="2061" max="2304" width="9.140625" style="31"/>
    <col min="2305" max="2305" width="19" style="31" customWidth="1"/>
    <col min="2306" max="2306" width="57.5703125" style="31" customWidth="1"/>
    <col min="2307" max="2307" width="16.42578125" style="31" customWidth="1"/>
    <col min="2308" max="2309" width="17.7109375" style="31" bestFit="1" customWidth="1"/>
    <col min="2310" max="2310" width="15.7109375" style="31" customWidth="1"/>
    <col min="2311" max="2311" width="15.7109375" style="31" bestFit="1" customWidth="1"/>
    <col min="2312" max="2312" width="19.7109375" style="31" customWidth="1"/>
    <col min="2313" max="2313" width="15.42578125" style="31" bestFit="1" customWidth="1"/>
    <col min="2314" max="2314" width="9.42578125" style="31" bestFit="1" customWidth="1"/>
    <col min="2315" max="2315" width="15.42578125" style="31" bestFit="1" customWidth="1"/>
    <col min="2316" max="2316" width="9.42578125" style="31" bestFit="1" customWidth="1"/>
    <col min="2317" max="2560" width="9.140625" style="31"/>
    <col min="2561" max="2561" width="19" style="31" customWidth="1"/>
    <col min="2562" max="2562" width="57.5703125" style="31" customWidth="1"/>
    <col min="2563" max="2563" width="16.42578125" style="31" customWidth="1"/>
    <col min="2564" max="2565" width="17.7109375" style="31" bestFit="1" customWidth="1"/>
    <col min="2566" max="2566" width="15.7109375" style="31" customWidth="1"/>
    <col min="2567" max="2567" width="15.7109375" style="31" bestFit="1" customWidth="1"/>
    <col min="2568" max="2568" width="19.7109375" style="31" customWidth="1"/>
    <col min="2569" max="2569" width="15.42578125" style="31" bestFit="1" customWidth="1"/>
    <col min="2570" max="2570" width="9.42578125" style="31" bestFit="1" customWidth="1"/>
    <col min="2571" max="2571" width="15.42578125" style="31" bestFit="1" customWidth="1"/>
    <col min="2572" max="2572" width="9.42578125" style="31" bestFit="1" customWidth="1"/>
    <col min="2573" max="2816" width="9.140625" style="31"/>
    <col min="2817" max="2817" width="19" style="31" customWidth="1"/>
    <col min="2818" max="2818" width="57.5703125" style="31" customWidth="1"/>
    <col min="2819" max="2819" width="16.42578125" style="31" customWidth="1"/>
    <col min="2820" max="2821" width="17.7109375" style="31" bestFit="1" customWidth="1"/>
    <col min="2822" max="2822" width="15.7109375" style="31" customWidth="1"/>
    <col min="2823" max="2823" width="15.7109375" style="31" bestFit="1" customWidth="1"/>
    <col min="2824" max="2824" width="19.7109375" style="31" customWidth="1"/>
    <col min="2825" max="2825" width="15.42578125" style="31" bestFit="1" customWidth="1"/>
    <col min="2826" max="2826" width="9.42578125" style="31" bestFit="1" customWidth="1"/>
    <col min="2827" max="2827" width="15.42578125" style="31" bestFit="1" customWidth="1"/>
    <col min="2828" max="2828" width="9.42578125" style="31" bestFit="1" customWidth="1"/>
    <col min="2829" max="3072" width="9.140625" style="31"/>
    <col min="3073" max="3073" width="19" style="31" customWidth="1"/>
    <col min="3074" max="3074" width="57.5703125" style="31" customWidth="1"/>
    <col min="3075" max="3075" width="16.42578125" style="31" customWidth="1"/>
    <col min="3076" max="3077" width="17.7109375" style="31" bestFit="1" customWidth="1"/>
    <col min="3078" max="3078" width="15.7109375" style="31" customWidth="1"/>
    <col min="3079" max="3079" width="15.7109375" style="31" bestFit="1" customWidth="1"/>
    <col min="3080" max="3080" width="19.7109375" style="31" customWidth="1"/>
    <col min="3081" max="3081" width="15.42578125" style="31" bestFit="1" customWidth="1"/>
    <col min="3082" max="3082" width="9.42578125" style="31" bestFit="1" customWidth="1"/>
    <col min="3083" max="3083" width="15.42578125" style="31" bestFit="1" customWidth="1"/>
    <col min="3084" max="3084" width="9.42578125" style="31" bestFit="1" customWidth="1"/>
    <col min="3085" max="3328" width="9.140625" style="31"/>
    <col min="3329" max="3329" width="19" style="31" customWidth="1"/>
    <col min="3330" max="3330" width="57.5703125" style="31" customWidth="1"/>
    <col min="3331" max="3331" width="16.42578125" style="31" customWidth="1"/>
    <col min="3332" max="3333" width="17.7109375" style="31" bestFit="1" customWidth="1"/>
    <col min="3334" max="3334" width="15.7109375" style="31" customWidth="1"/>
    <col min="3335" max="3335" width="15.7109375" style="31" bestFit="1" customWidth="1"/>
    <col min="3336" max="3336" width="19.7109375" style="31" customWidth="1"/>
    <col min="3337" max="3337" width="15.42578125" style="31" bestFit="1" customWidth="1"/>
    <col min="3338" max="3338" width="9.42578125" style="31" bestFit="1" customWidth="1"/>
    <col min="3339" max="3339" width="15.42578125" style="31" bestFit="1" customWidth="1"/>
    <col min="3340" max="3340" width="9.42578125" style="31" bestFit="1" customWidth="1"/>
    <col min="3341" max="3584" width="9.140625" style="31"/>
    <col min="3585" max="3585" width="19" style="31" customWidth="1"/>
    <col min="3586" max="3586" width="57.5703125" style="31" customWidth="1"/>
    <col min="3587" max="3587" width="16.42578125" style="31" customWidth="1"/>
    <col min="3588" max="3589" width="17.7109375" style="31" bestFit="1" customWidth="1"/>
    <col min="3590" max="3590" width="15.7109375" style="31" customWidth="1"/>
    <col min="3591" max="3591" width="15.7109375" style="31" bestFit="1" customWidth="1"/>
    <col min="3592" max="3592" width="19.7109375" style="31" customWidth="1"/>
    <col min="3593" max="3593" width="15.42578125" style="31" bestFit="1" customWidth="1"/>
    <col min="3594" max="3594" width="9.42578125" style="31" bestFit="1" customWidth="1"/>
    <col min="3595" max="3595" width="15.42578125" style="31" bestFit="1" customWidth="1"/>
    <col min="3596" max="3596" width="9.42578125" style="31" bestFit="1" customWidth="1"/>
    <col min="3597" max="3840" width="9.140625" style="31"/>
    <col min="3841" max="3841" width="19" style="31" customWidth="1"/>
    <col min="3842" max="3842" width="57.5703125" style="31" customWidth="1"/>
    <col min="3843" max="3843" width="16.42578125" style="31" customWidth="1"/>
    <col min="3844" max="3845" width="17.7109375" style="31" bestFit="1" customWidth="1"/>
    <col min="3846" max="3846" width="15.7109375" style="31" customWidth="1"/>
    <col min="3847" max="3847" width="15.7109375" style="31" bestFit="1" customWidth="1"/>
    <col min="3848" max="3848" width="19.7109375" style="31" customWidth="1"/>
    <col min="3849" max="3849" width="15.42578125" style="31" bestFit="1" customWidth="1"/>
    <col min="3850" max="3850" width="9.42578125" style="31" bestFit="1" customWidth="1"/>
    <col min="3851" max="3851" width="15.42578125" style="31" bestFit="1" customWidth="1"/>
    <col min="3852" max="3852" width="9.42578125" style="31" bestFit="1" customWidth="1"/>
    <col min="3853" max="4096" width="9.140625" style="31"/>
    <col min="4097" max="4097" width="19" style="31" customWidth="1"/>
    <col min="4098" max="4098" width="57.5703125" style="31" customWidth="1"/>
    <col min="4099" max="4099" width="16.42578125" style="31" customWidth="1"/>
    <col min="4100" max="4101" width="17.7109375" style="31" bestFit="1" customWidth="1"/>
    <col min="4102" max="4102" width="15.7109375" style="31" customWidth="1"/>
    <col min="4103" max="4103" width="15.7109375" style="31" bestFit="1" customWidth="1"/>
    <col min="4104" max="4104" width="19.7109375" style="31" customWidth="1"/>
    <col min="4105" max="4105" width="15.42578125" style="31" bestFit="1" customWidth="1"/>
    <col min="4106" max="4106" width="9.42578125" style="31" bestFit="1" customWidth="1"/>
    <col min="4107" max="4107" width="15.42578125" style="31" bestFit="1" customWidth="1"/>
    <col min="4108" max="4108" width="9.42578125" style="31" bestFit="1" customWidth="1"/>
    <col min="4109" max="4352" width="9.140625" style="31"/>
    <col min="4353" max="4353" width="19" style="31" customWidth="1"/>
    <col min="4354" max="4354" width="57.5703125" style="31" customWidth="1"/>
    <col min="4355" max="4355" width="16.42578125" style="31" customWidth="1"/>
    <col min="4356" max="4357" width="17.7109375" style="31" bestFit="1" customWidth="1"/>
    <col min="4358" max="4358" width="15.7109375" style="31" customWidth="1"/>
    <col min="4359" max="4359" width="15.7109375" style="31" bestFit="1" customWidth="1"/>
    <col min="4360" max="4360" width="19.7109375" style="31" customWidth="1"/>
    <col min="4361" max="4361" width="15.42578125" style="31" bestFit="1" customWidth="1"/>
    <col min="4362" max="4362" width="9.42578125" style="31" bestFit="1" customWidth="1"/>
    <col min="4363" max="4363" width="15.42578125" style="31" bestFit="1" customWidth="1"/>
    <col min="4364" max="4364" width="9.42578125" style="31" bestFit="1" customWidth="1"/>
    <col min="4365" max="4608" width="9.140625" style="31"/>
    <col min="4609" max="4609" width="19" style="31" customWidth="1"/>
    <col min="4610" max="4610" width="57.5703125" style="31" customWidth="1"/>
    <col min="4611" max="4611" width="16.42578125" style="31" customWidth="1"/>
    <col min="4612" max="4613" width="17.7109375" style="31" bestFit="1" customWidth="1"/>
    <col min="4614" max="4614" width="15.7109375" style="31" customWidth="1"/>
    <col min="4615" max="4615" width="15.7109375" style="31" bestFit="1" customWidth="1"/>
    <col min="4616" max="4616" width="19.7109375" style="31" customWidth="1"/>
    <col min="4617" max="4617" width="15.42578125" style="31" bestFit="1" customWidth="1"/>
    <col min="4618" max="4618" width="9.42578125" style="31" bestFit="1" customWidth="1"/>
    <col min="4619" max="4619" width="15.42578125" style="31" bestFit="1" customWidth="1"/>
    <col min="4620" max="4620" width="9.42578125" style="31" bestFit="1" customWidth="1"/>
    <col min="4621" max="4864" width="9.140625" style="31"/>
    <col min="4865" max="4865" width="19" style="31" customWidth="1"/>
    <col min="4866" max="4866" width="57.5703125" style="31" customWidth="1"/>
    <col min="4867" max="4867" width="16.42578125" style="31" customWidth="1"/>
    <col min="4868" max="4869" width="17.7109375" style="31" bestFit="1" customWidth="1"/>
    <col min="4870" max="4870" width="15.7109375" style="31" customWidth="1"/>
    <col min="4871" max="4871" width="15.7109375" style="31" bestFit="1" customWidth="1"/>
    <col min="4872" max="4872" width="19.7109375" style="31" customWidth="1"/>
    <col min="4873" max="4873" width="15.42578125" style="31" bestFit="1" customWidth="1"/>
    <col min="4874" max="4874" width="9.42578125" style="31" bestFit="1" customWidth="1"/>
    <col min="4875" max="4875" width="15.42578125" style="31" bestFit="1" customWidth="1"/>
    <col min="4876" max="4876" width="9.42578125" style="31" bestFit="1" customWidth="1"/>
    <col min="4877" max="5120" width="9.140625" style="31"/>
    <col min="5121" max="5121" width="19" style="31" customWidth="1"/>
    <col min="5122" max="5122" width="57.5703125" style="31" customWidth="1"/>
    <col min="5123" max="5123" width="16.42578125" style="31" customWidth="1"/>
    <col min="5124" max="5125" width="17.7109375" style="31" bestFit="1" customWidth="1"/>
    <col min="5126" max="5126" width="15.7109375" style="31" customWidth="1"/>
    <col min="5127" max="5127" width="15.7109375" style="31" bestFit="1" customWidth="1"/>
    <col min="5128" max="5128" width="19.7109375" style="31" customWidth="1"/>
    <col min="5129" max="5129" width="15.42578125" style="31" bestFit="1" customWidth="1"/>
    <col min="5130" max="5130" width="9.42578125" style="31" bestFit="1" customWidth="1"/>
    <col min="5131" max="5131" width="15.42578125" style="31" bestFit="1" customWidth="1"/>
    <col min="5132" max="5132" width="9.42578125" style="31" bestFit="1" customWidth="1"/>
    <col min="5133" max="5376" width="9.140625" style="31"/>
    <col min="5377" max="5377" width="19" style="31" customWidth="1"/>
    <col min="5378" max="5378" width="57.5703125" style="31" customWidth="1"/>
    <col min="5379" max="5379" width="16.42578125" style="31" customWidth="1"/>
    <col min="5380" max="5381" width="17.7109375" style="31" bestFit="1" customWidth="1"/>
    <col min="5382" max="5382" width="15.7109375" style="31" customWidth="1"/>
    <col min="5383" max="5383" width="15.7109375" style="31" bestFit="1" customWidth="1"/>
    <col min="5384" max="5384" width="19.7109375" style="31" customWidth="1"/>
    <col min="5385" max="5385" width="15.42578125" style="31" bestFit="1" customWidth="1"/>
    <col min="5386" max="5386" width="9.42578125" style="31" bestFit="1" customWidth="1"/>
    <col min="5387" max="5387" width="15.42578125" style="31" bestFit="1" customWidth="1"/>
    <col min="5388" max="5388" width="9.42578125" style="31" bestFit="1" customWidth="1"/>
    <col min="5389" max="5632" width="9.140625" style="31"/>
    <col min="5633" max="5633" width="19" style="31" customWidth="1"/>
    <col min="5634" max="5634" width="57.5703125" style="31" customWidth="1"/>
    <col min="5635" max="5635" width="16.42578125" style="31" customWidth="1"/>
    <col min="5636" max="5637" width="17.7109375" style="31" bestFit="1" customWidth="1"/>
    <col min="5638" max="5638" width="15.7109375" style="31" customWidth="1"/>
    <col min="5639" max="5639" width="15.7109375" style="31" bestFit="1" customWidth="1"/>
    <col min="5640" max="5640" width="19.7109375" style="31" customWidth="1"/>
    <col min="5641" max="5641" width="15.42578125" style="31" bestFit="1" customWidth="1"/>
    <col min="5642" max="5642" width="9.42578125" style="31" bestFit="1" customWidth="1"/>
    <col min="5643" max="5643" width="15.42578125" style="31" bestFit="1" customWidth="1"/>
    <col min="5644" max="5644" width="9.42578125" style="31" bestFit="1" customWidth="1"/>
    <col min="5645" max="5888" width="9.140625" style="31"/>
    <col min="5889" max="5889" width="19" style="31" customWidth="1"/>
    <col min="5890" max="5890" width="57.5703125" style="31" customWidth="1"/>
    <col min="5891" max="5891" width="16.42578125" style="31" customWidth="1"/>
    <col min="5892" max="5893" width="17.7109375" style="31" bestFit="1" customWidth="1"/>
    <col min="5894" max="5894" width="15.7109375" style="31" customWidth="1"/>
    <col min="5895" max="5895" width="15.7109375" style="31" bestFit="1" customWidth="1"/>
    <col min="5896" max="5896" width="19.7109375" style="31" customWidth="1"/>
    <col min="5897" max="5897" width="15.42578125" style="31" bestFit="1" customWidth="1"/>
    <col min="5898" max="5898" width="9.42578125" style="31" bestFit="1" customWidth="1"/>
    <col min="5899" max="5899" width="15.42578125" style="31" bestFit="1" customWidth="1"/>
    <col min="5900" max="5900" width="9.42578125" style="31" bestFit="1" customWidth="1"/>
    <col min="5901" max="6144" width="9.140625" style="31"/>
    <col min="6145" max="6145" width="19" style="31" customWidth="1"/>
    <col min="6146" max="6146" width="57.5703125" style="31" customWidth="1"/>
    <col min="6147" max="6147" width="16.42578125" style="31" customWidth="1"/>
    <col min="6148" max="6149" width="17.7109375" style="31" bestFit="1" customWidth="1"/>
    <col min="6150" max="6150" width="15.7109375" style="31" customWidth="1"/>
    <col min="6151" max="6151" width="15.7109375" style="31" bestFit="1" customWidth="1"/>
    <col min="6152" max="6152" width="19.7109375" style="31" customWidth="1"/>
    <col min="6153" max="6153" width="15.42578125" style="31" bestFit="1" customWidth="1"/>
    <col min="6154" max="6154" width="9.42578125" style="31" bestFit="1" customWidth="1"/>
    <col min="6155" max="6155" width="15.42578125" style="31" bestFit="1" customWidth="1"/>
    <col min="6156" max="6156" width="9.42578125" style="31" bestFit="1" customWidth="1"/>
    <col min="6157" max="6400" width="9.140625" style="31"/>
    <col min="6401" max="6401" width="19" style="31" customWidth="1"/>
    <col min="6402" max="6402" width="57.5703125" style="31" customWidth="1"/>
    <col min="6403" max="6403" width="16.42578125" style="31" customWidth="1"/>
    <col min="6404" max="6405" width="17.7109375" style="31" bestFit="1" customWidth="1"/>
    <col min="6406" max="6406" width="15.7109375" style="31" customWidth="1"/>
    <col min="6407" max="6407" width="15.7109375" style="31" bestFit="1" customWidth="1"/>
    <col min="6408" max="6408" width="19.7109375" style="31" customWidth="1"/>
    <col min="6409" max="6409" width="15.42578125" style="31" bestFit="1" customWidth="1"/>
    <col min="6410" max="6410" width="9.42578125" style="31" bestFit="1" customWidth="1"/>
    <col min="6411" max="6411" width="15.42578125" style="31" bestFit="1" customWidth="1"/>
    <col min="6412" max="6412" width="9.42578125" style="31" bestFit="1" customWidth="1"/>
    <col min="6413" max="6656" width="9.140625" style="31"/>
    <col min="6657" max="6657" width="19" style="31" customWidth="1"/>
    <col min="6658" max="6658" width="57.5703125" style="31" customWidth="1"/>
    <col min="6659" max="6659" width="16.42578125" style="31" customWidth="1"/>
    <col min="6660" max="6661" width="17.7109375" style="31" bestFit="1" customWidth="1"/>
    <col min="6662" max="6662" width="15.7109375" style="31" customWidth="1"/>
    <col min="6663" max="6663" width="15.7109375" style="31" bestFit="1" customWidth="1"/>
    <col min="6664" max="6664" width="19.7109375" style="31" customWidth="1"/>
    <col min="6665" max="6665" width="15.42578125" style="31" bestFit="1" customWidth="1"/>
    <col min="6666" max="6666" width="9.42578125" style="31" bestFit="1" customWidth="1"/>
    <col min="6667" max="6667" width="15.42578125" style="31" bestFit="1" customWidth="1"/>
    <col min="6668" max="6668" width="9.42578125" style="31" bestFit="1" customWidth="1"/>
    <col min="6669" max="6912" width="9.140625" style="31"/>
    <col min="6913" max="6913" width="19" style="31" customWidth="1"/>
    <col min="6914" max="6914" width="57.5703125" style="31" customWidth="1"/>
    <col min="6915" max="6915" width="16.42578125" style="31" customWidth="1"/>
    <col min="6916" max="6917" width="17.7109375" style="31" bestFit="1" customWidth="1"/>
    <col min="6918" max="6918" width="15.7109375" style="31" customWidth="1"/>
    <col min="6919" max="6919" width="15.7109375" style="31" bestFit="1" customWidth="1"/>
    <col min="6920" max="6920" width="19.7109375" style="31" customWidth="1"/>
    <col min="6921" max="6921" width="15.42578125" style="31" bestFit="1" customWidth="1"/>
    <col min="6922" max="6922" width="9.42578125" style="31" bestFit="1" customWidth="1"/>
    <col min="6923" max="6923" width="15.42578125" style="31" bestFit="1" customWidth="1"/>
    <col min="6924" max="6924" width="9.42578125" style="31" bestFit="1" customWidth="1"/>
    <col min="6925" max="7168" width="9.140625" style="31"/>
    <col min="7169" max="7169" width="19" style="31" customWidth="1"/>
    <col min="7170" max="7170" width="57.5703125" style="31" customWidth="1"/>
    <col min="7171" max="7171" width="16.42578125" style="31" customWidth="1"/>
    <col min="7172" max="7173" width="17.7109375" style="31" bestFit="1" customWidth="1"/>
    <col min="7174" max="7174" width="15.7109375" style="31" customWidth="1"/>
    <col min="7175" max="7175" width="15.7109375" style="31" bestFit="1" customWidth="1"/>
    <col min="7176" max="7176" width="19.7109375" style="31" customWidth="1"/>
    <col min="7177" max="7177" width="15.42578125" style="31" bestFit="1" customWidth="1"/>
    <col min="7178" max="7178" width="9.42578125" style="31" bestFit="1" customWidth="1"/>
    <col min="7179" max="7179" width="15.42578125" style="31" bestFit="1" customWidth="1"/>
    <col min="7180" max="7180" width="9.42578125" style="31" bestFit="1" customWidth="1"/>
    <col min="7181" max="7424" width="9.140625" style="31"/>
    <col min="7425" max="7425" width="19" style="31" customWidth="1"/>
    <col min="7426" max="7426" width="57.5703125" style="31" customWidth="1"/>
    <col min="7427" max="7427" width="16.42578125" style="31" customWidth="1"/>
    <col min="7428" max="7429" width="17.7109375" style="31" bestFit="1" customWidth="1"/>
    <col min="7430" max="7430" width="15.7109375" style="31" customWidth="1"/>
    <col min="7431" max="7431" width="15.7109375" style="31" bestFit="1" customWidth="1"/>
    <col min="7432" max="7432" width="19.7109375" style="31" customWidth="1"/>
    <col min="7433" max="7433" width="15.42578125" style="31" bestFit="1" customWidth="1"/>
    <col min="7434" max="7434" width="9.42578125" style="31" bestFit="1" customWidth="1"/>
    <col min="7435" max="7435" width="15.42578125" style="31" bestFit="1" customWidth="1"/>
    <col min="7436" max="7436" width="9.42578125" style="31" bestFit="1" customWidth="1"/>
    <col min="7437" max="7680" width="9.140625" style="31"/>
    <col min="7681" max="7681" width="19" style="31" customWidth="1"/>
    <col min="7682" max="7682" width="57.5703125" style="31" customWidth="1"/>
    <col min="7683" max="7683" width="16.42578125" style="31" customWidth="1"/>
    <col min="7684" max="7685" width="17.7109375" style="31" bestFit="1" customWidth="1"/>
    <col min="7686" max="7686" width="15.7109375" style="31" customWidth="1"/>
    <col min="7687" max="7687" width="15.7109375" style="31" bestFit="1" customWidth="1"/>
    <col min="7688" max="7688" width="19.7109375" style="31" customWidth="1"/>
    <col min="7689" max="7689" width="15.42578125" style="31" bestFit="1" customWidth="1"/>
    <col min="7690" max="7690" width="9.42578125" style="31" bestFit="1" customWidth="1"/>
    <col min="7691" max="7691" width="15.42578125" style="31" bestFit="1" customWidth="1"/>
    <col min="7692" max="7692" width="9.42578125" style="31" bestFit="1" customWidth="1"/>
    <col min="7693" max="7936" width="9.140625" style="31"/>
    <col min="7937" max="7937" width="19" style="31" customWidth="1"/>
    <col min="7938" max="7938" width="57.5703125" style="31" customWidth="1"/>
    <col min="7939" max="7939" width="16.42578125" style="31" customWidth="1"/>
    <col min="7940" max="7941" width="17.7109375" style="31" bestFit="1" customWidth="1"/>
    <col min="7942" max="7942" width="15.7109375" style="31" customWidth="1"/>
    <col min="7943" max="7943" width="15.7109375" style="31" bestFit="1" customWidth="1"/>
    <col min="7944" max="7944" width="19.7109375" style="31" customWidth="1"/>
    <col min="7945" max="7945" width="15.42578125" style="31" bestFit="1" customWidth="1"/>
    <col min="7946" max="7946" width="9.42578125" style="31" bestFit="1" customWidth="1"/>
    <col min="7947" max="7947" width="15.42578125" style="31" bestFit="1" customWidth="1"/>
    <col min="7948" max="7948" width="9.42578125" style="31" bestFit="1" customWidth="1"/>
    <col min="7949" max="8192" width="9.140625" style="31"/>
    <col min="8193" max="8193" width="19" style="31" customWidth="1"/>
    <col min="8194" max="8194" width="57.5703125" style="31" customWidth="1"/>
    <col min="8195" max="8195" width="16.42578125" style="31" customWidth="1"/>
    <col min="8196" max="8197" width="17.7109375" style="31" bestFit="1" customWidth="1"/>
    <col min="8198" max="8198" width="15.7109375" style="31" customWidth="1"/>
    <col min="8199" max="8199" width="15.7109375" style="31" bestFit="1" customWidth="1"/>
    <col min="8200" max="8200" width="19.7109375" style="31" customWidth="1"/>
    <col min="8201" max="8201" width="15.42578125" style="31" bestFit="1" customWidth="1"/>
    <col min="8202" max="8202" width="9.42578125" style="31" bestFit="1" customWidth="1"/>
    <col min="8203" max="8203" width="15.42578125" style="31" bestFit="1" customWidth="1"/>
    <col min="8204" max="8204" width="9.42578125" style="31" bestFit="1" customWidth="1"/>
    <col min="8205" max="8448" width="9.140625" style="31"/>
    <col min="8449" max="8449" width="19" style="31" customWidth="1"/>
    <col min="8450" max="8450" width="57.5703125" style="31" customWidth="1"/>
    <col min="8451" max="8451" width="16.42578125" style="31" customWidth="1"/>
    <col min="8452" max="8453" width="17.7109375" style="31" bestFit="1" customWidth="1"/>
    <col min="8454" max="8454" width="15.7109375" style="31" customWidth="1"/>
    <col min="8455" max="8455" width="15.7109375" style="31" bestFit="1" customWidth="1"/>
    <col min="8456" max="8456" width="19.7109375" style="31" customWidth="1"/>
    <col min="8457" max="8457" width="15.42578125" style="31" bestFit="1" customWidth="1"/>
    <col min="8458" max="8458" width="9.42578125" style="31" bestFit="1" customWidth="1"/>
    <col min="8459" max="8459" width="15.42578125" style="31" bestFit="1" customWidth="1"/>
    <col min="8460" max="8460" width="9.42578125" style="31" bestFit="1" customWidth="1"/>
    <col min="8461" max="8704" width="9.140625" style="31"/>
    <col min="8705" max="8705" width="19" style="31" customWidth="1"/>
    <col min="8706" max="8706" width="57.5703125" style="31" customWidth="1"/>
    <col min="8707" max="8707" width="16.42578125" style="31" customWidth="1"/>
    <col min="8708" max="8709" width="17.7109375" style="31" bestFit="1" customWidth="1"/>
    <col min="8710" max="8710" width="15.7109375" style="31" customWidth="1"/>
    <col min="8711" max="8711" width="15.7109375" style="31" bestFit="1" customWidth="1"/>
    <col min="8712" max="8712" width="19.7109375" style="31" customWidth="1"/>
    <col min="8713" max="8713" width="15.42578125" style="31" bestFit="1" customWidth="1"/>
    <col min="8714" max="8714" width="9.42578125" style="31" bestFit="1" customWidth="1"/>
    <col min="8715" max="8715" width="15.42578125" style="31" bestFit="1" customWidth="1"/>
    <col min="8716" max="8716" width="9.42578125" style="31" bestFit="1" customWidth="1"/>
    <col min="8717" max="8960" width="9.140625" style="31"/>
    <col min="8961" max="8961" width="19" style="31" customWidth="1"/>
    <col min="8962" max="8962" width="57.5703125" style="31" customWidth="1"/>
    <col min="8963" max="8963" width="16.42578125" style="31" customWidth="1"/>
    <col min="8964" max="8965" width="17.7109375" style="31" bestFit="1" customWidth="1"/>
    <col min="8966" max="8966" width="15.7109375" style="31" customWidth="1"/>
    <col min="8967" max="8967" width="15.7109375" style="31" bestFit="1" customWidth="1"/>
    <col min="8968" max="8968" width="19.7109375" style="31" customWidth="1"/>
    <col min="8969" max="8969" width="15.42578125" style="31" bestFit="1" customWidth="1"/>
    <col min="8970" max="8970" width="9.42578125" style="31" bestFit="1" customWidth="1"/>
    <col min="8971" max="8971" width="15.42578125" style="31" bestFit="1" customWidth="1"/>
    <col min="8972" max="8972" width="9.42578125" style="31" bestFit="1" customWidth="1"/>
    <col min="8973" max="9216" width="9.140625" style="31"/>
    <col min="9217" max="9217" width="19" style="31" customWidth="1"/>
    <col min="9218" max="9218" width="57.5703125" style="31" customWidth="1"/>
    <col min="9219" max="9219" width="16.42578125" style="31" customWidth="1"/>
    <col min="9220" max="9221" width="17.7109375" style="31" bestFit="1" customWidth="1"/>
    <col min="9222" max="9222" width="15.7109375" style="31" customWidth="1"/>
    <col min="9223" max="9223" width="15.7109375" style="31" bestFit="1" customWidth="1"/>
    <col min="9224" max="9224" width="19.7109375" style="31" customWidth="1"/>
    <col min="9225" max="9225" width="15.42578125" style="31" bestFit="1" customWidth="1"/>
    <col min="9226" max="9226" width="9.42578125" style="31" bestFit="1" customWidth="1"/>
    <col min="9227" max="9227" width="15.42578125" style="31" bestFit="1" customWidth="1"/>
    <col min="9228" max="9228" width="9.42578125" style="31" bestFit="1" customWidth="1"/>
    <col min="9229" max="9472" width="9.140625" style="31"/>
    <col min="9473" max="9473" width="19" style="31" customWidth="1"/>
    <col min="9474" max="9474" width="57.5703125" style="31" customWidth="1"/>
    <col min="9475" max="9475" width="16.42578125" style="31" customWidth="1"/>
    <col min="9476" max="9477" width="17.7109375" style="31" bestFit="1" customWidth="1"/>
    <col min="9478" max="9478" width="15.7109375" style="31" customWidth="1"/>
    <col min="9479" max="9479" width="15.7109375" style="31" bestFit="1" customWidth="1"/>
    <col min="9480" max="9480" width="19.7109375" style="31" customWidth="1"/>
    <col min="9481" max="9481" width="15.42578125" style="31" bestFit="1" customWidth="1"/>
    <col min="9482" max="9482" width="9.42578125" style="31" bestFit="1" customWidth="1"/>
    <col min="9483" max="9483" width="15.42578125" style="31" bestFit="1" customWidth="1"/>
    <col min="9484" max="9484" width="9.42578125" style="31" bestFit="1" customWidth="1"/>
    <col min="9485" max="9728" width="9.140625" style="31"/>
    <col min="9729" max="9729" width="19" style="31" customWidth="1"/>
    <col min="9730" max="9730" width="57.5703125" style="31" customWidth="1"/>
    <col min="9731" max="9731" width="16.42578125" style="31" customWidth="1"/>
    <col min="9732" max="9733" width="17.7109375" style="31" bestFit="1" customWidth="1"/>
    <col min="9734" max="9734" width="15.7109375" style="31" customWidth="1"/>
    <col min="9735" max="9735" width="15.7109375" style="31" bestFit="1" customWidth="1"/>
    <col min="9736" max="9736" width="19.7109375" style="31" customWidth="1"/>
    <col min="9737" max="9737" width="15.42578125" style="31" bestFit="1" customWidth="1"/>
    <col min="9738" max="9738" width="9.42578125" style="31" bestFit="1" customWidth="1"/>
    <col min="9739" max="9739" width="15.42578125" style="31" bestFit="1" customWidth="1"/>
    <col min="9740" max="9740" width="9.42578125" style="31" bestFit="1" customWidth="1"/>
    <col min="9741" max="9984" width="9.140625" style="31"/>
    <col min="9985" max="9985" width="19" style="31" customWidth="1"/>
    <col min="9986" max="9986" width="57.5703125" style="31" customWidth="1"/>
    <col min="9987" max="9987" width="16.42578125" style="31" customWidth="1"/>
    <col min="9988" max="9989" width="17.7109375" style="31" bestFit="1" customWidth="1"/>
    <col min="9990" max="9990" width="15.7109375" style="31" customWidth="1"/>
    <col min="9991" max="9991" width="15.7109375" style="31" bestFit="1" customWidth="1"/>
    <col min="9992" max="9992" width="19.7109375" style="31" customWidth="1"/>
    <col min="9993" max="9993" width="15.42578125" style="31" bestFit="1" customWidth="1"/>
    <col min="9994" max="9994" width="9.42578125" style="31" bestFit="1" customWidth="1"/>
    <col min="9995" max="9995" width="15.42578125" style="31" bestFit="1" customWidth="1"/>
    <col min="9996" max="9996" width="9.42578125" style="31" bestFit="1" customWidth="1"/>
    <col min="9997" max="10240" width="9.140625" style="31"/>
    <col min="10241" max="10241" width="19" style="31" customWidth="1"/>
    <col min="10242" max="10242" width="57.5703125" style="31" customWidth="1"/>
    <col min="10243" max="10243" width="16.42578125" style="31" customWidth="1"/>
    <col min="10244" max="10245" width="17.7109375" style="31" bestFit="1" customWidth="1"/>
    <col min="10246" max="10246" width="15.7109375" style="31" customWidth="1"/>
    <col min="10247" max="10247" width="15.7109375" style="31" bestFit="1" customWidth="1"/>
    <col min="10248" max="10248" width="19.7109375" style="31" customWidth="1"/>
    <col min="10249" max="10249" width="15.42578125" style="31" bestFit="1" customWidth="1"/>
    <col min="10250" max="10250" width="9.42578125" style="31" bestFit="1" customWidth="1"/>
    <col min="10251" max="10251" width="15.42578125" style="31" bestFit="1" customWidth="1"/>
    <col min="10252" max="10252" width="9.42578125" style="31" bestFit="1" customWidth="1"/>
    <col min="10253" max="10496" width="9.140625" style="31"/>
    <col min="10497" max="10497" width="19" style="31" customWidth="1"/>
    <col min="10498" max="10498" width="57.5703125" style="31" customWidth="1"/>
    <col min="10499" max="10499" width="16.42578125" style="31" customWidth="1"/>
    <col min="10500" max="10501" width="17.7109375" style="31" bestFit="1" customWidth="1"/>
    <col min="10502" max="10502" width="15.7109375" style="31" customWidth="1"/>
    <col min="10503" max="10503" width="15.7109375" style="31" bestFit="1" customWidth="1"/>
    <col min="10504" max="10504" width="19.7109375" style="31" customWidth="1"/>
    <col min="10505" max="10505" width="15.42578125" style="31" bestFit="1" customWidth="1"/>
    <col min="10506" max="10506" width="9.42578125" style="31" bestFit="1" customWidth="1"/>
    <col min="10507" max="10507" width="15.42578125" style="31" bestFit="1" customWidth="1"/>
    <col min="10508" max="10508" width="9.42578125" style="31" bestFit="1" customWidth="1"/>
    <col min="10509" max="10752" width="9.140625" style="31"/>
    <col min="10753" max="10753" width="19" style="31" customWidth="1"/>
    <col min="10754" max="10754" width="57.5703125" style="31" customWidth="1"/>
    <col min="10755" max="10755" width="16.42578125" style="31" customWidth="1"/>
    <col min="10756" max="10757" width="17.7109375" style="31" bestFit="1" customWidth="1"/>
    <col min="10758" max="10758" width="15.7109375" style="31" customWidth="1"/>
    <col min="10759" max="10759" width="15.7109375" style="31" bestFit="1" customWidth="1"/>
    <col min="10760" max="10760" width="19.7109375" style="31" customWidth="1"/>
    <col min="10761" max="10761" width="15.42578125" style="31" bestFit="1" customWidth="1"/>
    <col min="10762" max="10762" width="9.42578125" style="31" bestFit="1" customWidth="1"/>
    <col min="10763" max="10763" width="15.42578125" style="31" bestFit="1" customWidth="1"/>
    <col min="10764" max="10764" width="9.42578125" style="31" bestFit="1" customWidth="1"/>
    <col min="10765" max="11008" width="9.140625" style="31"/>
    <col min="11009" max="11009" width="19" style="31" customWidth="1"/>
    <col min="11010" max="11010" width="57.5703125" style="31" customWidth="1"/>
    <col min="11011" max="11011" width="16.42578125" style="31" customWidth="1"/>
    <col min="11012" max="11013" width="17.7109375" style="31" bestFit="1" customWidth="1"/>
    <col min="11014" max="11014" width="15.7109375" style="31" customWidth="1"/>
    <col min="11015" max="11015" width="15.7109375" style="31" bestFit="1" customWidth="1"/>
    <col min="11016" max="11016" width="19.7109375" style="31" customWidth="1"/>
    <col min="11017" max="11017" width="15.42578125" style="31" bestFit="1" customWidth="1"/>
    <col min="11018" max="11018" width="9.42578125" style="31" bestFit="1" customWidth="1"/>
    <col min="11019" max="11019" width="15.42578125" style="31" bestFit="1" customWidth="1"/>
    <col min="11020" max="11020" width="9.42578125" style="31" bestFit="1" customWidth="1"/>
    <col min="11021" max="11264" width="9.140625" style="31"/>
    <col min="11265" max="11265" width="19" style="31" customWidth="1"/>
    <col min="11266" max="11266" width="57.5703125" style="31" customWidth="1"/>
    <col min="11267" max="11267" width="16.42578125" style="31" customWidth="1"/>
    <col min="11268" max="11269" width="17.7109375" style="31" bestFit="1" customWidth="1"/>
    <col min="11270" max="11270" width="15.7109375" style="31" customWidth="1"/>
    <col min="11271" max="11271" width="15.7109375" style="31" bestFit="1" customWidth="1"/>
    <col min="11272" max="11272" width="19.7109375" style="31" customWidth="1"/>
    <col min="11273" max="11273" width="15.42578125" style="31" bestFit="1" customWidth="1"/>
    <col min="11274" max="11274" width="9.42578125" style="31" bestFit="1" customWidth="1"/>
    <col min="11275" max="11275" width="15.42578125" style="31" bestFit="1" customWidth="1"/>
    <col min="11276" max="11276" width="9.42578125" style="31" bestFit="1" customWidth="1"/>
    <col min="11277" max="11520" width="9.140625" style="31"/>
    <col min="11521" max="11521" width="19" style="31" customWidth="1"/>
    <col min="11522" max="11522" width="57.5703125" style="31" customWidth="1"/>
    <col min="11523" max="11523" width="16.42578125" style="31" customWidth="1"/>
    <col min="11524" max="11525" width="17.7109375" style="31" bestFit="1" customWidth="1"/>
    <col min="11526" max="11526" width="15.7109375" style="31" customWidth="1"/>
    <col min="11527" max="11527" width="15.7109375" style="31" bestFit="1" customWidth="1"/>
    <col min="11528" max="11528" width="19.7109375" style="31" customWidth="1"/>
    <col min="11529" max="11529" width="15.42578125" style="31" bestFit="1" customWidth="1"/>
    <col min="11530" max="11530" width="9.42578125" style="31" bestFit="1" customWidth="1"/>
    <col min="11531" max="11531" width="15.42578125" style="31" bestFit="1" customWidth="1"/>
    <col min="11532" max="11532" width="9.42578125" style="31" bestFit="1" customWidth="1"/>
    <col min="11533" max="11776" width="9.140625" style="31"/>
    <col min="11777" max="11777" width="19" style="31" customWidth="1"/>
    <col min="11778" max="11778" width="57.5703125" style="31" customWidth="1"/>
    <col min="11779" max="11779" width="16.42578125" style="31" customWidth="1"/>
    <col min="11780" max="11781" width="17.7109375" style="31" bestFit="1" customWidth="1"/>
    <col min="11782" max="11782" width="15.7109375" style="31" customWidth="1"/>
    <col min="11783" max="11783" width="15.7109375" style="31" bestFit="1" customWidth="1"/>
    <col min="11784" max="11784" width="19.7109375" style="31" customWidth="1"/>
    <col min="11785" max="11785" width="15.42578125" style="31" bestFit="1" customWidth="1"/>
    <col min="11786" max="11786" width="9.42578125" style="31" bestFit="1" customWidth="1"/>
    <col min="11787" max="11787" width="15.42578125" style="31" bestFit="1" customWidth="1"/>
    <col min="11788" max="11788" width="9.42578125" style="31" bestFit="1" customWidth="1"/>
    <col min="11789" max="12032" width="9.140625" style="31"/>
    <col min="12033" max="12033" width="19" style="31" customWidth="1"/>
    <col min="12034" max="12034" width="57.5703125" style="31" customWidth="1"/>
    <col min="12035" max="12035" width="16.42578125" style="31" customWidth="1"/>
    <col min="12036" max="12037" width="17.7109375" style="31" bestFit="1" customWidth="1"/>
    <col min="12038" max="12038" width="15.7109375" style="31" customWidth="1"/>
    <col min="12039" max="12039" width="15.7109375" style="31" bestFit="1" customWidth="1"/>
    <col min="12040" max="12040" width="19.7109375" style="31" customWidth="1"/>
    <col min="12041" max="12041" width="15.42578125" style="31" bestFit="1" customWidth="1"/>
    <col min="12042" max="12042" width="9.42578125" style="31" bestFit="1" customWidth="1"/>
    <col min="12043" max="12043" width="15.42578125" style="31" bestFit="1" customWidth="1"/>
    <col min="12044" max="12044" width="9.42578125" style="31" bestFit="1" customWidth="1"/>
    <col min="12045" max="12288" width="9.140625" style="31"/>
    <col min="12289" max="12289" width="19" style="31" customWidth="1"/>
    <col min="12290" max="12290" width="57.5703125" style="31" customWidth="1"/>
    <col min="12291" max="12291" width="16.42578125" style="31" customWidth="1"/>
    <col min="12292" max="12293" width="17.7109375" style="31" bestFit="1" customWidth="1"/>
    <col min="12294" max="12294" width="15.7109375" style="31" customWidth="1"/>
    <col min="12295" max="12295" width="15.7109375" style="31" bestFit="1" customWidth="1"/>
    <col min="12296" max="12296" width="19.7109375" style="31" customWidth="1"/>
    <col min="12297" max="12297" width="15.42578125" style="31" bestFit="1" customWidth="1"/>
    <col min="12298" max="12298" width="9.42578125" style="31" bestFit="1" customWidth="1"/>
    <col min="12299" max="12299" width="15.42578125" style="31" bestFit="1" customWidth="1"/>
    <col min="12300" max="12300" width="9.42578125" style="31" bestFit="1" customWidth="1"/>
    <col min="12301" max="12544" width="9.140625" style="31"/>
    <col min="12545" max="12545" width="19" style="31" customWidth="1"/>
    <col min="12546" max="12546" width="57.5703125" style="31" customWidth="1"/>
    <col min="12547" max="12547" width="16.42578125" style="31" customWidth="1"/>
    <col min="12548" max="12549" width="17.7109375" style="31" bestFit="1" customWidth="1"/>
    <col min="12550" max="12550" width="15.7109375" style="31" customWidth="1"/>
    <col min="12551" max="12551" width="15.7109375" style="31" bestFit="1" customWidth="1"/>
    <col min="12552" max="12552" width="19.7109375" style="31" customWidth="1"/>
    <col min="12553" max="12553" width="15.42578125" style="31" bestFit="1" customWidth="1"/>
    <col min="12554" max="12554" width="9.42578125" style="31" bestFit="1" customWidth="1"/>
    <col min="12555" max="12555" width="15.42578125" style="31" bestFit="1" customWidth="1"/>
    <col min="12556" max="12556" width="9.42578125" style="31" bestFit="1" customWidth="1"/>
    <col min="12557" max="12800" width="9.140625" style="31"/>
    <col min="12801" max="12801" width="19" style="31" customWidth="1"/>
    <col min="12802" max="12802" width="57.5703125" style="31" customWidth="1"/>
    <col min="12803" max="12803" width="16.42578125" style="31" customWidth="1"/>
    <col min="12804" max="12805" width="17.7109375" style="31" bestFit="1" customWidth="1"/>
    <col min="12806" max="12806" width="15.7109375" style="31" customWidth="1"/>
    <col min="12807" max="12807" width="15.7109375" style="31" bestFit="1" customWidth="1"/>
    <col min="12808" max="12808" width="19.7109375" style="31" customWidth="1"/>
    <col min="12809" max="12809" width="15.42578125" style="31" bestFit="1" customWidth="1"/>
    <col min="12810" max="12810" width="9.42578125" style="31" bestFit="1" customWidth="1"/>
    <col min="12811" max="12811" width="15.42578125" style="31" bestFit="1" customWidth="1"/>
    <col min="12812" max="12812" width="9.42578125" style="31" bestFit="1" customWidth="1"/>
    <col min="12813" max="13056" width="9.140625" style="31"/>
    <col min="13057" max="13057" width="19" style="31" customWidth="1"/>
    <col min="13058" max="13058" width="57.5703125" style="31" customWidth="1"/>
    <col min="13059" max="13059" width="16.42578125" style="31" customWidth="1"/>
    <col min="13060" max="13061" width="17.7109375" style="31" bestFit="1" customWidth="1"/>
    <col min="13062" max="13062" width="15.7109375" style="31" customWidth="1"/>
    <col min="13063" max="13063" width="15.7109375" style="31" bestFit="1" customWidth="1"/>
    <col min="13064" max="13064" width="19.7109375" style="31" customWidth="1"/>
    <col min="13065" max="13065" width="15.42578125" style="31" bestFit="1" customWidth="1"/>
    <col min="13066" max="13066" width="9.42578125" style="31" bestFit="1" customWidth="1"/>
    <col min="13067" max="13067" width="15.42578125" style="31" bestFit="1" customWidth="1"/>
    <col min="13068" max="13068" width="9.42578125" style="31" bestFit="1" customWidth="1"/>
    <col min="13069" max="13312" width="9.140625" style="31"/>
    <col min="13313" max="13313" width="19" style="31" customWidth="1"/>
    <col min="13314" max="13314" width="57.5703125" style="31" customWidth="1"/>
    <col min="13315" max="13315" width="16.42578125" style="31" customWidth="1"/>
    <col min="13316" max="13317" width="17.7109375" style="31" bestFit="1" customWidth="1"/>
    <col min="13318" max="13318" width="15.7109375" style="31" customWidth="1"/>
    <col min="13319" max="13319" width="15.7109375" style="31" bestFit="1" customWidth="1"/>
    <col min="13320" max="13320" width="19.7109375" style="31" customWidth="1"/>
    <col min="13321" max="13321" width="15.42578125" style="31" bestFit="1" customWidth="1"/>
    <col min="13322" max="13322" width="9.42578125" style="31" bestFit="1" customWidth="1"/>
    <col min="13323" max="13323" width="15.42578125" style="31" bestFit="1" customWidth="1"/>
    <col min="13324" max="13324" width="9.42578125" style="31" bestFit="1" customWidth="1"/>
    <col min="13325" max="13568" width="9.140625" style="31"/>
    <col min="13569" max="13569" width="19" style="31" customWidth="1"/>
    <col min="13570" max="13570" width="57.5703125" style="31" customWidth="1"/>
    <col min="13571" max="13571" width="16.42578125" style="31" customWidth="1"/>
    <col min="13572" max="13573" width="17.7109375" style="31" bestFit="1" customWidth="1"/>
    <col min="13574" max="13574" width="15.7109375" style="31" customWidth="1"/>
    <col min="13575" max="13575" width="15.7109375" style="31" bestFit="1" customWidth="1"/>
    <col min="13576" max="13576" width="19.7109375" style="31" customWidth="1"/>
    <col min="13577" max="13577" width="15.42578125" style="31" bestFit="1" customWidth="1"/>
    <col min="13578" max="13578" width="9.42578125" style="31" bestFit="1" customWidth="1"/>
    <col min="13579" max="13579" width="15.42578125" style="31" bestFit="1" customWidth="1"/>
    <col min="13580" max="13580" width="9.42578125" style="31" bestFit="1" customWidth="1"/>
    <col min="13581" max="13824" width="9.140625" style="31"/>
    <col min="13825" max="13825" width="19" style="31" customWidth="1"/>
    <col min="13826" max="13826" width="57.5703125" style="31" customWidth="1"/>
    <col min="13827" max="13827" width="16.42578125" style="31" customWidth="1"/>
    <col min="13828" max="13829" width="17.7109375" style="31" bestFit="1" customWidth="1"/>
    <col min="13830" max="13830" width="15.7109375" style="31" customWidth="1"/>
    <col min="13831" max="13831" width="15.7109375" style="31" bestFit="1" customWidth="1"/>
    <col min="13832" max="13832" width="19.7109375" style="31" customWidth="1"/>
    <col min="13833" max="13833" width="15.42578125" style="31" bestFit="1" customWidth="1"/>
    <col min="13834" max="13834" width="9.42578125" style="31" bestFit="1" customWidth="1"/>
    <col min="13835" max="13835" width="15.42578125" style="31" bestFit="1" customWidth="1"/>
    <col min="13836" max="13836" width="9.42578125" style="31" bestFit="1" customWidth="1"/>
    <col min="13837" max="14080" width="9.140625" style="31"/>
    <col min="14081" max="14081" width="19" style="31" customWidth="1"/>
    <col min="14082" max="14082" width="57.5703125" style="31" customWidth="1"/>
    <col min="14083" max="14083" width="16.42578125" style="31" customWidth="1"/>
    <col min="14084" max="14085" width="17.7109375" style="31" bestFit="1" customWidth="1"/>
    <col min="14086" max="14086" width="15.7109375" style="31" customWidth="1"/>
    <col min="14087" max="14087" width="15.7109375" style="31" bestFit="1" customWidth="1"/>
    <col min="14088" max="14088" width="19.7109375" style="31" customWidth="1"/>
    <col min="14089" max="14089" width="15.42578125" style="31" bestFit="1" customWidth="1"/>
    <col min="14090" max="14090" width="9.42578125" style="31" bestFit="1" customWidth="1"/>
    <col min="14091" max="14091" width="15.42578125" style="31" bestFit="1" customWidth="1"/>
    <col min="14092" max="14092" width="9.42578125" style="31" bestFit="1" customWidth="1"/>
    <col min="14093" max="14336" width="9.140625" style="31"/>
    <col min="14337" max="14337" width="19" style="31" customWidth="1"/>
    <col min="14338" max="14338" width="57.5703125" style="31" customWidth="1"/>
    <col min="14339" max="14339" width="16.42578125" style="31" customWidth="1"/>
    <col min="14340" max="14341" width="17.7109375" style="31" bestFit="1" customWidth="1"/>
    <col min="14342" max="14342" width="15.7109375" style="31" customWidth="1"/>
    <col min="14343" max="14343" width="15.7109375" style="31" bestFit="1" customWidth="1"/>
    <col min="14344" max="14344" width="19.7109375" style="31" customWidth="1"/>
    <col min="14345" max="14345" width="15.42578125" style="31" bestFit="1" customWidth="1"/>
    <col min="14346" max="14346" width="9.42578125" style="31" bestFit="1" customWidth="1"/>
    <col min="14347" max="14347" width="15.42578125" style="31" bestFit="1" customWidth="1"/>
    <col min="14348" max="14348" width="9.42578125" style="31" bestFit="1" customWidth="1"/>
    <col min="14349" max="14592" width="9.140625" style="31"/>
    <col min="14593" max="14593" width="19" style="31" customWidth="1"/>
    <col min="14594" max="14594" width="57.5703125" style="31" customWidth="1"/>
    <col min="14595" max="14595" width="16.42578125" style="31" customWidth="1"/>
    <col min="14596" max="14597" width="17.7109375" style="31" bestFit="1" customWidth="1"/>
    <col min="14598" max="14598" width="15.7109375" style="31" customWidth="1"/>
    <col min="14599" max="14599" width="15.7109375" style="31" bestFit="1" customWidth="1"/>
    <col min="14600" max="14600" width="19.7109375" style="31" customWidth="1"/>
    <col min="14601" max="14601" width="15.42578125" style="31" bestFit="1" customWidth="1"/>
    <col min="14602" max="14602" width="9.42578125" style="31" bestFit="1" customWidth="1"/>
    <col min="14603" max="14603" width="15.42578125" style="31" bestFit="1" customWidth="1"/>
    <col min="14604" max="14604" width="9.42578125" style="31" bestFit="1" customWidth="1"/>
    <col min="14605" max="14848" width="9.140625" style="31"/>
    <col min="14849" max="14849" width="19" style="31" customWidth="1"/>
    <col min="14850" max="14850" width="57.5703125" style="31" customWidth="1"/>
    <col min="14851" max="14851" width="16.42578125" style="31" customWidth="1"/>
    <col min="14852" max="14853" width="17.7109375" style="31" bestFit="1" customWidth="1"/>
    <col min="14854" max="14854" width="15.7109375" style="31" customWidth="1"/>
    <col min="14855" max="14855" width="15.7109375" style="31" bestFit="1" customWidth="1"/>
    <col min="14856" max="14856" width="19.7109375" style="31" customWidth="1"/>
    <col min="14857" max="14857" width="15.42578125" style="31" bestFit="1" customWidth="1"/>
    <col min="14858" max="14858" width="9.42578125" style="31" bestFit="1" customWidth="1"/>
    <col min="14859" max="14859" width="15.42578125" style="31" bestFit="1" customWidth="1"/>
    <col min="14860" max="14860" width="9.42578125" style="31" bestFit="1" customWidth="1"/>
    <col min="14861" max="15104" width="9.140625" style="31"/>
    <col min="15105" max="15105" width="19" style="31" customWidth="1"/>
    <col min="15106" max="15106" width="57.5703125" style="31" customWidth="1"/>
    <col min="15107" max="15107" width="16.42578125" style="31" customWidth="1"/>
    <col min="15108" max="15109" width="17.7109375" style="31" bestFit="1" customWidth="1"/>
    <col min="15110" max="15110" width="15.7109375" style="31" customWidth="1"/>
    <col min="15111" max="15111" width="15.7109375" style="31" bestFit="1" customWidth="1"/>
    <col min="15112" max="15112" width="19.7109375" style="31" customWidth="1"/>
    <col min="15113" max="15113" width="15.42578125" style="31" bestFit="1" customWidth="1"/>
    <col min="15114" max="15114" width="9.42578125" style="31" bestFit="1" customWidth="1"/>
    <col min="15115" max="15115" width="15.42578125" style="31" bestFit="1" customWidth="1"/>
    <col min="15116" max="15116" width="9.42578125" style="31" bestFit="1" customWidth="1"/>
    <col min="15117" max="15360" width="9.140625" style="31"/>
    <col min="15361" max="15361" width="19" style="31" customWidth="1"/>
    <col min="15362" max="15362" width="57.5703125" style="31" customWidth="1"/>
    <col min="15363" max="15363" width="16.42578125" style="31" customWidth="1"/>
    <col min="15364" max="15365" width="17.7109375" style="31" bestFit="1" customWidth="1"/>
    <col min="15366" max="15366" width="15.7109375" style="31" customWidth="1"/>
    <col min="15367" max="15367" width="15.7109375" style="31" bestFit="1" customWidth="1"/>
    <col min="15368" max="15368" width="19.7109375" style="31" customWidth="1"/>
    <col min="15369" max="15369" width="15.42578125" style="31" bestFit="1" customWidth="1"/>
    <col min="15370" max="15370" width="9.42578125" style="31" bestFit="1" customWidth="1"/>
    <col min="15371" max="15371" width="15.42578125" style="31" bestFit="1" customWidth="1"/>
    <col min="15372" max="15372" width="9.42578125" style="31" bestFit="1" customWidth="1"/>
    <col min="15373" max="15616" width="9.140625" style="31"/>
    <col min="15617" max="15617" width="19" style="31" customWidth="1"/>
    <col min="15618" max="15618" width="57.5703125" style="31" customWidth="1"/>
    <col min="15619" max="15619" width="16.42578125" style="31" customWidth="1"/>
    <col min="15620" max="15621" width="17.7109375" style="31" bestFit="1" customWidth="1"/>
    <col min="15622" max="15622" width="15.7109375" style="31" customWidth="1"/>
    <col min="15623" max="15623" width="15.7109375" style="31" bestFit="1" customWidth="1"/>
    <col min="15624" max="15624" width="19.7109375" style="31" customWidth="1"/>
    <col min="15625" max="15625" width="15.42578125" style="31" bestFit="1" customWidth="1"/>
    <col min="15626" max="15626" width="9.42578125" style="31" bestFit="1" customWidth="1"/>
    <col min="15627" max="15627" width="15.42578125" style="31" bestFit="1" customWidth="1"/>
    <col min="15628" max="15628" width="9.42578125" style="31" bestFit="1" customWidth="1"/>
    <col min="15629" max="15872" width="9.140625" style="31"/>
    <col min="15873" max="15873" width="19" style="31" customWidth="1"/>
    <col min="15874" max="15874" width="57.5703125" style="31" customWidth="1"/>
    <col min="15875" max="15875" width="16.42578125" style="31" customWidth="1"/>
    <col min="15876" max="15877" width="17.7109375" style="31" bestFit="1" customWidth="1"/>
    <col min="15878" max="15878" width="15.7109375" style="31" customWidth="1"/>
    <col min="15879" max="15879" width="15.7109375" style="31" bestFit="1" customWidth="1"/>
    <col min="15880" max="15880" width="19.7109375" style="31" customWidth="1"/>
    <col min="15881" max="15881" width="15.42578125" style="31" bestFit="1" customWidth="1"/>
    <col min="15882" max="15882" width="9.42578125" style="31" bestFit="1" customWidth="1"/>
    <col min="15883" max="15883" width="15.42578125" style="31" bestFit="1" customWidth="1"/>
    <col min="15884" max="15884" width="9.42578125" style="31" bestFit="1" customWidth="1"/>
    <col min="15885" max="16128" width="9.140625" style="31"/>
    <col min="16129" max="16129" width="19" style="31" customWidth="1"/>
    <col min="16130" max="16130" width="57.5703125" style="31" customWidth="1"/>
    <col min="16131" max="16131" width="16.42578125" style="31" customWidth="1"/>
    <col min="16132" max="16133" width="17.7109375" style="31" bestFit="1" customWidth="1"/>
    <col min="16134" max="16134" width="15.7109375" style="31" customWidth="1"/>
    <col min="16135" max="16135" width="15.7109375" style="31" bestFit="1" customWidth="1"/>
    <col min="16136" max="16136" width="19.7109375" style="31" customWidth="1"/>
    <col min="16137" max="16137" width="15.42578125" style="31" bestFit="1" customWidth="1"/>
    <col min="16138" max="16138" width="9.42578125" style="31" bestFit="1" customWidth="1"/>
    <col min="16139" max="16139" width="15.42578125" style="31" bestFit="1" customWidth="1"/>
    <col min="16140" max="16140" width="9.42578125" style="31" bestFit="1" customWidth="1"/>
    <col min="16141" max="16384" width="9.140625" style="31"/>
  </cols>
  <sheetData>
    <row r="1" spans="1:15" ht="20.25" hidden="1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38"/>
      <c r="M1" s="38"/>
      <c r="N1" s="38"/>
      <c r="O1" s="38"/>
    </row>
    <row r="2" spans="1:15" ht="15.75" hidden="1" customHeight="1" x14ac:dyDescent="0.2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38"/>
      <c r="M2" s="38"/>
      <c r="N2" s="38"/>
      <c r="O2" s="38"/>
    </row>
    <row r="3" spans="1:15" ht="18" hidden="1" customHeight="1" x14ac:dyDescent="0.2">
      <c r="A3" s="41"/>
      <c r="B3" s="41"/>
      <c r="C3" s="41"/>
      <c r="D3" s="41"/>
      <c r="E3" s="41"/>
      <c r="F3" s="41"/>
      <c r="G3" s="41"/>
      <c r="H3" s="41"/>
      <c r="I3" s="42"/>
      <c r="J3" s="42"/>
      <c r="K3" s="42"/>
      <c r="L3" s="38"/>
      <c r="M3" s="38"/>
      <c r="N3" s="38"/>
      <c r="O3" s="38"/>
    </row>
    <row r="4" spans="1:15" ht="18" x14ac:dyDescent="0.2">
      <c r="A4" s="41"/>
      <c r="B4" s="41"/>
      <c r="C4" s="41"/>
      <c r="D4" s="41"/>
      <c r="E4" s="41"/>
      <c r="F4" s="41"/>
      <c r="G4" s="41"/>
      <c r="H4" s="41"/>
      <c r="I4" s="42"/>
      <c r="J4" s="42"/>
      <c r="K4" s="42"/>
      <c r="L4" s="38"/>
      <c r="M4" s="38"/>
      <c r="N4" s="38"/>
      <c r="O4" s="38"/>
    </row>
    <row r="5" spans="1:15" ht="15.75" customHeight="1" x14ac:dyDescent="0.2">
      <c r="A5" s="199" t="s">
        <v>52</v>
      </c>
      <c r="B5" s="199"/>
      <c r="C5" s="199"/>
      <c r="D5" s="199"/>
      <c r="E5" s="199"/>
      <c r="F5" s="199"/>
      <c r="G5" s="199"/>
      <c r="H5" s="199"/>
      <c r="I5" s="37"/>
      <c r="J5" s="37"/>
      <c r="K5" s="37"/>
      <c r="L5" s="38"/>
      <c r="M5" s="38"/>
      <c r="N5" s="38"/>
      <c r="O5" s="38"/>
    </row>
    <row r="6" spans="1:15" ht="18" x14ac:dyDescent="0.2">
      <c r="A6" s="41"/>
      <c r="B6" s="41"/>
      <c r="C6" s="41"/>
      <c r="D6" s="41"/>
      <c r="E6" s="41"/>
      <c r="F6" s="41"/>
      <c r="G6" s="41"/>
      <c r="H6" s="41"/>
      <c r="I6" s="42"/>
      <c r="J6" s="42"/>
      <c r="K6" s="42"/>
      <c r="L6" s="38"/>
      <c r="M6" s="38"/>
      <c r="N6" s="38"/>
      <c r="O6" s="38"/>
    </row>
    <row r="7" spans="1:15" s="32" customFormat="1" ht="57" x14ac:dyDescent="0.25">
      <c r="A7" s="198" t="s">
        <v>3</v>
      </c>
      <c r="B7" s="198"/>
      <c r="C7" s="50" t="s">
        <v>574</v>
      </c>
      <c r="D7" s="50" t="s">
        <v>575</v>
      </c>
      <c r="E7" s="50" t="s">
        <v>576</v>
      </c>
      <c r="F7" s="50" t="s">
        <v>577</v>
      </c>
      <c r="G7" s="50" t="s">
        <v>259</v>
      </c>
      <c r="H7" s="50" t="s">
        <v>1965</v>
      </c>
      <c r="I7" s="39"/>
      <c r="J7" s="39"/>
      <c r="K7" s="39"/>
      <c r="L7" s="39"/>
      <c r="M7" s="39"/>
      <c r="N7" s="39"/>
      <c r="O7" s="39"/>
    </row>
    <row r="8" spans="1:15" s="33" customFormat="1" ht="12.75" customHeight="1" x14ac:dyDescent="0.2">
      <c r="A8" s="197">
        <v>1</v>
      </c>
      <c r="B8" s="197"/>
      <c r="C8" s="51">
        <v>2</v>
      </c>
      <c r="D8" s="51">
        <v>3</v>
      </c>
      <c r="E8" s="51">
        <v>4.3333333333333304</v>
      </c>
      <c r="F8" s="51">
        <v>5.0833333333333304</v>
      </c>
      <c r="G8" s="51">
        <v>6</v>
      </c>
      <c r="H8" s="51">
        <v>7</v>
      </c>
      <c r="I8" s="38"/>
      <c r="J8" s="38"/>
      <c r="K8" s="38"/>
      <c r="L8" s="38"/>
      <c r="M8" s="40"/>
      <c r="N8" s="40"/>
      <c r="O8" s="40"/>
    </row>
    <row r="9" spans="1:15" ht="15" customHeight="1" x14ac:dyDescent="0.2">
      <c r="A9" s="54" t="s">
        <v>26</v>
      </c>
      <c r="B9" s="54" t="s">
        <v>25</v>
      </c>
      <c r="C9" s="58" t="s">
        <v>27</v>
      </c>
      <c r="D9" s="58" t="s">
        <v>27</v>
      </c>
      <c r="E9" s="58" t="s">
        <v>27</v>
      </c>
      <c r="F9" s="58" t="s">
        <v>27</v>
      </c>
      <c r="G9" s="58" t="s">
        <v>25</v>
      </c>
      <c r="H9" s="58" t="s">
        <v>25</v>
      </c>
      <c r="I9" s="38"/>
      <c r="J9" s="38"/>
      <c r="K9" s="38"/>
      <c r="L9" s="38"/>
      <c r="M9" s="53"/>
      <c r="N9" s="53"/>
      <c r="O9" s="53"/>
    </row>
    <row r="10" spans="1:15" x14ac:dyDescent="0.2">
      <c r="A10" s="84" t="s">
        <v>28</v>
      </c>
      <c r="B10" s="84" t="s">
        <v>25</v>
      </c>
      <c r="C10" s="85">
        <f>+C11+C14+C16+C18+C24+C26</f>
        <v>7964777</v>
      </c>
      <c r="D10" s="86">
        <f>+D11+D14+D16+D18+D24+D26</f>
        <v>19289891</v>
      </c>
      <c r="E10" s="86">
        <f>+E11+E14+E16+E18+E24+E26</f>
        <v>0</v>
      </c>
      <c r="F10" s="85">
        <f>+F11+F14+F16+F18+F24+F26</f>
        <v>8997155.1699999999</v>
      </c>
      <c r="G10" s="85">
        <f>+F10/C10*100</f>
        <v>112.96179629385732</v>
      </c>
      <c r="H10" s="85">
        <f>+F10/D10*100</f>
        <v>46.641814461263678</v>
      </c>
      <c r="I10" s="56"/>
      <c r="J10" s="56"/>
      <c r="K10" s="56"/>
      <c r="L10" s="56"/>
      <c r="M10" s="55"/>
      <c r="N10" s="55"/>
      <c r="O10" s="55"/>
    </row>
    <row r="11" spans="1:15" x14ac:dyDescent="0.2">
      <c r="A11" s="80" t="s">
        <v>53</v>
      </c>
      <c r="B11" s="81" t="s">
        <v>54</v>
      </c>
      <c r="C11" s="82">
        <f>+C12+C13</f>
        <v>5922028</v>
      </c>
      <c r="D11" s="83">
        <f>+D12+D13</f>
        <v>12867260</v>
      </c>
      <c r="E11" s="83">
        <f t="shared" ref="E11" si="0">+E12</f>
        <v>0</v>
      </c>
      <c r="F11" s="82">
        <f t="shared" ref="F11" si="1">+F12</f>
        <v>6662608.9000000004</v>
      </c>
      <c r="G11" s="82">
        <f t="shared" ref="G11:G47" si="2">+F11/C11*100</f>
        <v>112.50552851151667</v>
      </c>
      <c r="H11" s="82">
        <f t="shared" ref="H11:H47" si="3">+F11/D11*100</f>
        <v>51.77954669447886</v>
      </c>
      <c r="I11" s="56"/>
      <c r="J11" s="56"/>
      <c r="K11" s="56"/>
      <c r="L11" s="56"/>
      <c r="M11" s="55"/>
      <c r="N11" s="55"/>
      <c r="O11" s="55"/>
    </row>
    <row r="12" spans="1:15" x14ac:dyDescent="0.2">
      <c r="A12" s="62" t="s">
        <v>55</v>
      </c>
      <c r="B12" s="63" t="s">
        <v>54</v>
      </c>
      <c r="C12" s="43">
        <v>5895938</v>
      </c>
      <c r="D12" s="43">
        <v>12825235</v>
      </c>
      <c r="E12" s="43"/>
      <c r="F12" s="43">
        <v>6662608.9000000004</v>
      </c>
      <c r="G12" s="43">
        <f t="shared" si="2"/>
        <v>113.00337452666565</v>
      </c>
      <c r="H12" s="43">
        <f t="shared" si="3"/>
        <v>51.949214965651706</v>
      </c>
      <c r="I12" s="46"/>
      <c r="J12" s="46"/>
      <c r="K12" s="46"/>
      <c r="L12" s="46"/>
      <c r="M12" s="46"/>
      <c r="N12" s="46"/>
      <c r="O12" s="46"/>
    </row>
    <row r="13" spans="1:15" x14ac:dyDescent="0.2">
      <c r="A13" s="62">
        <v>12</v>
      </c>
      <c r="B13" s="63" t="s">
        <v>73</v>
      </c>
      <c r="C13" s="43">
        <v>26090</v>
      </c>
      <c r="D13" s="43">
        <v>42025</v>
      </c>
      <c r="E13" s="43"/>
      <c r="F13" s="43"/>
      <c r="G13" s="43"/>
      <c r="H13" s="43">
        <f t="shared" si="3"/>
        <v>0</v>
      </c>
      <c r="I13" s="46"/>
      <c r="J13" s="46"/>
      <c r="K13" s="46"/>
      <c r="L13" s="46"/>
      <c r="M13" s="46"/>
      <c r="N13" s="46"/>
      <c r="O13" s="46"/>
    </row>
    <row r="14" spans="1:15" x14ac:dyDescent="0.2">
      <c r="A14" s="80" t="s">
        <v>80</v>
      </c>
      <c r="B14" s="81" t="s">
        <v>483</v>
      </c>
      <c r="C14" s="82">
        <f>+C15</f>
        <v>696762</v>
      </c>
      <c r="D14" s="83">
        <f t="shared" ref="D14" si="4">+D15</f>
        <v>1385400</v>
      </c>
      <c r="E14" s="83">
        <f t="shared" ref="E14" si="5">+E15</f>
        <v>0</v>
      </c>
      <c r="F14" s="82">
        <f t="shared" ref="F14" si="6">+F15</f>
        <v>824235.35</v>
      </c>
      <c r="G14" s="82">
        <f t="shared" si="2"/>
        <v>118.29510650695647</v>
      </c>
      <c r="H14" s="82">
        <f t="shared" si="3"/>
        <v>59.494395120542798</v>
      </c>
      <c r="I14" s="56"/>
      <c r="J14" s="56"/>
      <c r="K14" s="56"/>
      <c r="L14" s="56"/>
      <c r="M14" s="55"/>
      <c r="N14" s="55"/>
      <c r="O14" s="55"/>
    </row>
    <row r="15" spans="1:15" x14ac:dyDescent="0.2">
      <c r="A15" s="62" t="s">
        <v>82</v>
      </c>
      <c r="B15" s="63" t="s">
        <v>483</v>
      </c>
      <c r="C15" s="43">
        <v>696762</v>
      </c>
      <c r="D15" s="44">
        <v>1385400</v>
      </c>
      <c r="E15" s="44"/>
      <c r="F15" s="43">
        <v>824235.35</v>
      </c>
      <c r="G15" s="43">
        <f t="shared" si="2"/>
        <v>118.29510650695647</v>
      </c>
      <c r="H15" s="43">
        <f t="shared" si="3"/>
        <v>59.494395120542798</v>
      </c>
      <c r="I15" s="46"/>
      <c r="J15" s="46"/>
      <c r="K15" s="46"/>
      <c r="L15" s="46"/>
      <c r="M15" s="46"/>
      <c r="N15" s="46"/>
      <c r="O15" s="46"/>
    </row>
    <row r="16" spans="1:15" x14ac:dyDescent="0.2">
      <c r="A16" s="80" t="s">
        <v>56</v>
      </c>
      <c r="B16" s="81" t="s">
        <v>57</v>
      </c>
      <c r="C16" s="82">
        <f>+C17</f>
        <v>243988</v>
      </c>
      <c r="D16" s="83">
        <f t="shared" ref="D16" si="7">+D17</f>
        <v>3787000</v>
      </c>
      <c r="E16" s="83">
        <f t="shared" ref="E16" si="8">+E17</f>
        <v>0</v>
      </c>
      <c r="F16" s="82">
        <f t="shared" ref="F16" si="9">+F17</f>
        <v>148780.06</v>
      </c>
      <c r="G16" s="82">
        <f t="shared" si="2"/>
        <v>60.978433365575356</v>
      </c>
      <c r="H16" s="82">
        <f t="shared" si="3"/>
        <v>3.9287050435701083</v>
      </c>
      <c r="I16" s="56"/>
      <c r="J16" s="56"/>
      <c r="K16" s="56"/>
      <c r="L16" s="56"/>
      <c r="M16" s="55"/>
      <c r="N16" s="55"/>
      <c r="O16" s="55"/>
    </row>
    <row r="17" spans="1:15" x14ac:dyDescent="0.2">
      <c r="A17" s="62" t="s">
        <v>59</v>
      </c>
      <c r="B17" s="63" t="s">
        <v>60</v>
      </c>
      <c r="C17" s="43">
        <v>243988</v>
      </c>
      <c r="D17" s="44">
        <v>3787000</v>
      </c>
      <c r="E17" s="44"/>
      <c r="F17" s="43">
        <v>148780.06</v>
      </c>
      <c r="G17" s="43">
        <f t="shared" si="2"/>
        <v>60.978433365575356</v>
      </c>
      <c r="H17" s="43">
        <f t="shared" si="3"/>
        <v>3.9287050435701083</v>
      </c>
      <c r="I17" s="46"/>
      <c r="J17" s="46"/>
      <c r="K17" s="46"/>
      <c r="L17" s="46"/>
      <c r="M17" s="46"/>
      <c r="N17" s="46"/>
      <c r="O17" s="46"/>
    </row>
    <row r="18" spans="1:15" x14ac:dyDescent="0.2">
      <c r="A18" s="80" t="s">
        <v>61</v>
      </c>
      <c r="B18" s="81" t="s">
        <v>62</v>
      </c>
      <c r="C18" s="82">
        <f>SUM(C19:C23)</f>
        <v>999507</v>
      </c>
      <c r="D18" s="83">
        <f>SUM(D19:D23)</f>
        <v>1151531</v>
      </c>
      <c r="E18" s="83">
        <f>SUM(E19:E23)</f>
        <v>0</v>
      </c>
      <c r="F18" s="82">
        <f>SUM(F19:F23)</f>
        <v>1267228.6099999999</v>
      </c>
      <c r="G18" s="82">
        <f t="shared" si="2"/>
        <v>126.78536618552944</v>
      </c>
      <c r="H18" s="82">
        <f t="shared" si="3"/>
        <v>110.04728574393567</v>
      </c>
      <c r="I18" s="56"/>
      <c r="J18" s="56"/>
      <c r="K18" s="56"/>
      <c r="L18" s="56"/>
      <c r="M18" s="55"/>
      <c r="N18" s="55"/>
      <c r="O18" s="55"/>
    </row>
    <row r="19" spans="1:15" x14ac:dyDescent="0.2">
      <c r="A19" s="62" t="s">
        <v>63</v>
      </c>
      <c r="B19" s="63" t="s">
        <v>64</v>
      </c>
      <c r="C19" s="43">
        <v>85213</v>
      </c>
      <c r="D19" s="44">
        <v>65400</v>
      </c>
      <c r="E19" s="44"/>
      <c r="F19" s="43">
        <v>9255.4</v>
      </c>
      <c r="G19" s="43">
        <f t="shared" si="2"/>
        <v>10.861488270569044</v>
      </c>
      <c r="H19" s="43">
        <f t="shared" si="3"/>
        <v>14.151987767584098</v>
      </c>
      <c r="I19" s="46"/>
      <c r="J19" s="46"/>
      <c r="K19" s="46"/>
      <c r="L19" s="46"/>
      <c r="M19" s="46"/>
      <c r="N19" s="46"/>
      <c r="O19" s="46"/>
    </row>
    <row r="20" spans="1:15" x14ac:dyDescent="0.2">
      <c r="A20" s="62" t="s">
        <v>74</v>
      </c>
      <c r="B20" s="63" t="s">
        <v>75</v>
      </c>
      <c r="C20" s="43">
        <v>733139</v>
      </c>
      <c r="D20" s="44">
        <v>777821</v>
      </c>
      <c r="E20" s="44"/>
      <c r="F20" s="43">
        <v>1257973.21</v>
      </c>
      <c r="G20" s="43">
        <f t="shared" si="2"/>
        <v>171.5872719907139</v>
      </c>
      <c r="H20" s="43">
        <f t="shared" si="3"/>
        <v>161.73042512351813</v>
      </c>
      <c r="I20" s="46"/>
      <c r="J20" s="46"/>
      <c r="K20" s="46"/>
      <c r="L20" s="46"/>
      <c r="M20" s="46"/>
      <c r="N20" s="46"/>
      <c r="O20" s="46"/>
    </row>
    <row r="21" spans="1:15" x14ac:dyDescent="0.2">
      <c r="A21" s="62" t="s">
        <v>65</v>
      </c>
      <c r="B21" s="63" t="s">
        <v>66</v>
      </c>
      <c r="C21" s="43">
        <v>181155</v>
      </c>
      <c r="D21" s="44">
        <v>308310</v>
      </c>
      <c r="E21" s="44"/>
      <c r="F21" s="43"/>
      <c r="G21" s="43">
        <f t="shared" si="2"/>
        <v>0</v>
      </c>
      <c r="H21" s="43">
        <f t="shared" si="3"/>
        <v>0</v>
      </c>
      <c r="I21" s="46"/>
      <c r="J21" s="46"/>
      <c r="K21" s="46"/>
      <c r="L21" s="46"/>
      <c r="M21" s="46"/>
      <c r="N21" s="46"/>
      <c r="O21" s="46"/>
    </row>
    <row r="22" spans="1:15" x14ac:dyDescent="0.2">
      <c r="A22" s="62" t="s">
        <v>67</v>
      </c>
      <c r="B22" s="63" t="s">
        <v>68</v>
      </c>
      <c r="C22" s="43"/>
      <c r="D22" s="44"/>
      <c r="E22" s="44"/>
      <c r="F22" s="43"/>
      <c r="G22" s="43" t="e">
        <f t="shared" si="2"/>
        <v>#DIV/0!</v>
      </c>
      <c r="H22" s="43" t="e">
        <f t="shared" si="3"/>
        <v>#DIV/0!</v>
      </c>
      <c r="I22" s="46"/>
      <c r="J22" s="46"/>
      <c r="K22" s="46"/>
      <c r="L22" s="46"/>
      <c r="M22" s="46"/>
      <c r="N22" s="46"/>
      <c r="O22" s="46"/>
    </row>
    <row r="23" spans="1:15" x14ac:dyDescent="0.2">
      <c r="A23" s="62" t="s">
        <v>69</v>
      </c>
      <c r="B23" s="63" t="s">
        <v>70</v>
      </c>
      <c r="C23" s="43"/>
      <c r="D23" s="44"/>
      <c r="E23" s="44"/>
      <c r="F23" s="43"/>
      <c r="G23" s="43" t="e">
        <f t="shared" si="2"/>
        <v>#DIV/0!</v>
      </c>
      <c r="H23" s="43" t="e">
        <f t="shared" si="3"/>
        <v>#DIV/0!</v>
      </c>
      <c r="I23" s="46"/>
      <c r="J23" s="46"/>
      <c r="K23" s="46"/>
      <c r="L23" s="46"/>
      <c r="M23" s="46"/>
      <c r="N23" s="46"/>
      <c r="O23" s="46"/>
    </row>
    <row r="24" spans="1:15" x14ac:dyDescent="0.2">
      <c r="A24" s="80" t="s">
        <v>29</v>
      </c>
      <c r="B24" s="81" t="s">
        <v>484</v>
      </c>
      <c r="C24" s="82">
        <f>+C25</f>
        <v>101798</v>
      </c>
      <c r="D24" s="83">
        <f t="shared" ref="D24" si="10">+D25</f>
        <v>97300</v>
      </c>
      <c r="E24" s="83">
        <f t="shared" ref="E24" si="11">+E25</f>
        <v>0</v>
      </c>
      <c r="F24" s="82">
        <f t="shared" ref="F24" si="12">+F25</f>
        <v>94204.25</v>
      </c>
      <c r="G24" s="82">
        <f t="shared" si="2"/>
        <v>92.54037407414684</v>
      </c>
      <c r="H24" s="82">
        <f t="shared" si="3"/>
        <v>96.818345323740999</v>
      </c>
      <c r="I24" s="56"/>
      <c r="J24" s="56"/>
      <c r="K24" s="56"/>
      <c r="L24" s="56"/>
      <c r="M24" s="55"/>
      <c r="N24" s="55"/>
      <c r="O24" s="55"/>
    </row>
    <row r="25" spans="1:15" x14ac:dyDescent="0.2">
      <c r="A25" s="62" t="s">
        <v>31</v>
      </c>
      <c r="B25" s="63" t="s">
        <v>484</v>
      </c>
      <c r="C25" s="43">
        <v>101798</v>
      </c>
      <c r="D25" s="44">
        <v>97300</v>
      </c>
      <c r="E25" s="44"/>
      <c r="F25" s="43">
        <v>94204.25</v>
      </c>
      <c r="G25" s="43">
        <f t="shared" si="2"/>
        <v>92.54037407414684</v>
      </c>
      <c r="H25" s="43">
        <f t="shared" si="3"/>
        <v>96.818345323740999</v>
      </c>
      <c r="I25" s="46"/>
      <c r="J25" s="46"/>
      <c r="K25" s="46"/>
      <c r="L25" s="46"/>
      <c r="M25" s="46"/>
      <c r="N25" s="46"/>
      <c r="O25" s="46"/>
    </row>
    <row r="26" spans="1:15" x14ac:dyDescent="0.2">
      <c r="A26" s="80" t="s">
        <v>335</v>
      </c>
      <c r="B26" s="81" t="s">
        <v>485</v>
      </c>
      <c r="C26" s="82">
        <f>+C27</f>
        <v>694</v>
      </c>
      <c r="D26" s="83">
        <f t="shared" ref="D26" si="13">+D27</f>
        <v>1400</v>
      </c>
      <c r="E26" s="83">
        <f t="shared" ref="E26" si="14">+E27</f>
        <v>0</v>
      </c>
      <c r="F26" s="82">
        <f t="shared" ref="F26" si="15">+F27</f>
        <v>98</v>
      </c>
      <c r="G26" s="82">
        <f t="shared" si="2"/>
        <v>14.121037463976945</v>
      </c>
      <c r="H26" s="82">
        <f t="shared" si="3"/>
        <v>7.0000000000000009</v>
      </c>
      <c r="I26" s="56"/>
      <c r="J26" s="56"/>
      <c r="K26" s="56"/>
      <c r="L26" s="56"/>
      <c r="M26" s="55"/>
      <c r="N26" s="55"/>
      <c r="O26" s="55"/>
    </row>
    <row r="27" spans="1:15" x14ac:dyDescent="0.2">
      <c r="A27" s="62" t="s">
        <v>337</v>
      </c>
      <c r="B27" s="63" t="s">
        <v>485</v>
      </c>
      <c r="C27" s="43">
        <v>694</v>
      </c>
      <c r="D27" s="44">
        <v>1400</v>
      </c>
      <c r="E27" s="44"/>
      <c r="F27" s="43">
        <v>98</v>
      </c>
      <c r="G27" s="43">
        <f t="shared" si="2"/>
        <v>14.121037463976945</v>
      </c>
      <c r="H27" s="43">
        <f t="shared" si="3"/>
        <v>7.0000000000000009</v>
      </c>
      <c r="I27" s="46"/>
      <c r="J27" s="46"/>
      <c r="K27" s="46"/>
      <c r="L27" s="46"/>
      <c r="M27" s="46"/>
      <c r="N27" s="46"/>
      <c r="O27" s="46"/>
    </row>
    <row r="28" spans="1:15" x14ac:dyDescent="0.2">
      <c r="A28" s="84" t="s">
        <v>71</v>
      </c>
      <c r="B28" s="84" t="s">
        <v>25</v>
      </c>
      <c r="C28" s="85">
        <f>+C29+C32+C34+C36+C42+C44+C46</f>
        <v>8853223</v>
      </c>
      <c r="D28" s="86">
        <f>+D29+D32+D34+D36+D42+D44+D46</f>
        <v>17841920</v>
      </c>
      <c r="E28" s="86">
        <f>+E29+E32+E34+E36+E42+E44+E46</f>
        <v>0</v>
      </c>
      <c r="F28" s="85">
        <f>+F29+F32+F34+F36+F42+F44+F46</f>
        <v>10266793.92</v>
      </c>
      <c r="G28" s="85">
        <f t="shared" si="2"/>
        <v>115.96673798909165</v>
      </c>
      <c r="H28" s="85">
        <f>+F28/D28*100</f>
        <v>57.543100294138746</v>
      </c>
      <c r="I28" s="57"/>
      <c r="J28" s="57"/>
      <c r="K28" s="57"/>
      <c r="L28" s="57"/>
      <c r="M28" s="57"/>
      <c r="N28" s="57"/>
      <c r="O28" s="57"/>
    </row>
    <row r="29" spans="1:15" x14ac:dyDescent="0.2">
      <c r="A29" s="80" t="s">
        <v>53</v>
      </c>
      <c r="B29" s="81" t="s">
        <v>54</v>
      </c>
      <c r="C29" s="82">
        <f>+C30+C31</f>
        <v>5553693</v>
      </c>
      <c r="D29" s="83">
        <f>+D30+D31</f>
        <v>12867260</v>
      </c>
      <c r="E29" s="83">
        <f>+E30+E31</f>
        <v>0</v>
      </c>
      <c r="F29" s="82">
        <f>+F30+F31</f>
        <v>6665160.1200000001</v>
      </c>
      <c r="G29" s="82">
        <f t="shared" si="2"/>
        <v>120.0131177578595</v>
      </c>
      <c r="H29" s="82">
        <f t="shared" si="3"/>
        <v>51.799373914881642</v>
      </c>
      <c r="I29" s="56"/>
      <c r="J29" s="56"/>
      <c r="K29" s="56"/>
      <c r="L29" s="56"/>
      <c r="M29" s="55"/>
      <c r="N29" s="55"/>
      <c r="O29" s="55"/>
    </row>
    <row r="30" spans="1:15" x14ac:dyDescent="0.2">
      <c r="A30" s="62" t="s">
        <v>55</v>
      </c>
      <c r="B30" s="63" t="s">
        <v>54</v>
      </c>
      <c r="C30" s="43">
        <v>5547373</v>
      </c>
      <c r="D30" s="44">
        <v>12825235</v>
      </c>
      <c r="E30" s="44"/>
      <c r="F30" s="43">
        <v>6665160.1200000001</v>
      </c>
      <c r="G30" s="43">
        <f t="shared" si="2"/>
        <v>120.14984606227128</v>
      </c>
      <c r="H30" s="43">
        <f t="shared" si="3"/>
        <v>51.969107154761687</v>
      </c>
      <c r="I30" s="46"/>
      <c r="J30" s="46"/>
      <c r="K30" s="46"/>
      <c r="L30" s="46"/>
      <c r="M30" s="46"/>
      <c r="N30" s="46"/>
      <c r="O30" s="46"/>
    </row>
    <row r="31" spans="1:15" x14ac:dyDescent="0.2">
      <c r="A31" s="62" t="s">
        <v>72</v>
      </c>
      <c r="B31" s="63" t="s">
        <v>73</v>
      </c>
      <c r="C31" s="43">
        <v>6320</v>
      </c>
      <c r="D31" s="44">
        <v>42025</v>
      </c>
      <c r="E31" s="44"/>
      <c r="F31" s="43">
        <v>0</v>
      </c>
      <c r="G31" s="43">
        <f t="shared" si="2"/>
        <v>0</v>
      </c>
      <c r="H31" s="43">
        <f t="shared" si="3"/>
        <v>0</v>
      </c>
      <c r="I31" s="46"/>
      <c r="J31" s="46"/>
      <c r="K31" s="46"/>
      <c r="L31" s="46"/>
      <c r="M31" s="46"/>
      <c r="N31" s="46"/>
      <c r="O31" s="46"/>
    </row>
    <row r="32" spans="1:15" x14ac:dyDescent="0.2">
      <c r="A32" s="80" t="s">
        <v>80</v>
      </c>
      <c r="B32" s="81" t="s">
        <v>483</v>
      </c>
      <c r="C32" s="82">
        <f>+C33</f>
        <v>676130</v>
      </c>
      <c r="D32" s="83">
        <f t="shared" ref="D32" si="16">+D33</f>
        <v>1591500</v>
      </c>
      <c r="E32" s="83">
        <f t="shared" ref="E32" si="17">+E33</f>
        <v>0</v>
      </c>
      <c r="F32" s="82">
        <f t="shared" ref="F32" si="18">+F33</f>
        <v>821510.59000000008</v>
      </c>
      <c r="G32" s="82">
        <f t="shared" si="2"/>
        <v>121.5018694629731</v>
      </c>
      <c r="H32" s="82">
        <f t="shared" si="3"/>
        <v>51.618635878102424</v>
      </c>
      <c r="I32" s="56"/>
      <c r="J32" s="56"/>
      <c r="K32" s="56"/>
      <c r="L32" s="56"/>
      <c r="M32" s="55"/>
      <c r="N32" s="55"/>
      <c r="O32" s="55"/>
    </row>
    <row r="33" spans="1:15" x14ac:dyDescent="0.2">
      <c r="A33" s="62" t="s">
        <v>82</v>
      </c>
      <c r="B33" s="63" t="s">
        <v>483</v>
      </c>
      <c r="C33" s="43">
        <v>676130</v>
      </c>
      <c r="D33" s="44">
        <v>1591500</v>
      </c>
      <c r="E33" s="44"/>
      <c r="F33" s="43">
        <v>821510.59000000008</v>
      </c>
      <c r="G33" s="43">
        <f t="shared" si="2"/>
        <v>121.5018694629731</v>
      </c>
      <c r="H33" s="43">
        <f t="shared" si="3"/>
        <v>51.618635878102424</v>
      </c>
      <c r="I33" s="46"/>
      <c r="J33" s="46"/>
      <c r="K33" s="46"/>
      <c r="L33" s="46"/>
      <c r="M33" s="46"/>
      <c r="N33" s="46"/>
      <c r="O33" s="46"/>
    </row>
    <row r="34" spans="1:15" x14ac:dyDescent="0.2">
      <c r="A34" s="80" t="s">
        <v>56</v>
      </c>
      <c r="B34" s="81" t="s">
        <v>57</v>
      </c>
      <c r="C34" s="82">
        <f>+C35</f>
        <v>674543</v>
      </c>
      <c r="D34" s="83">
        <f t="shared" ref="D34" si="19">+D35</f>
        <v>2107300</v>
      </c>
      <c r="E34" s="83">
        <f t="shared" ref="E34" si="20">+E35</f>
        <v>0</v>
      </c>
      <c r="F34" s="82">
        <f t="shared" ref="F34" si="21">+F35</f>
        <v>1485175.7200000004</v>
      </c>
      <c r="G34" s="82">
        <f t="shared" si="2"/>
        <v>220.17509928944489</v>
      </c>
      <c r="H34" s="82">
        <f t="shared" si="3"/>
        <v>70.477659564371493</v>
      </c>
      <c r="I34" s="56"/>
      <c r="J34" s="56"/>
      <c r="K34" s="56"/>
      <c r="L34" s="56"/>
      <c r="M34" s="55"/>
      <c r="N34" s="55"/>
      <c r="O34" s="55"/>
    </row>
    <row r="35" spans="1:15" x14ac:dyDescent="0.2">
      <c r="A35" s="62" t="s">
        <v>59</v>
      </c>
      <c r="B35" s="63" t="s">
        <v>60</v>
      </c>
      <c r="C35" s="43">
        <v>674543</v>
      </c>
      <c r="D35" s="44">
        <v>2107300</v>
      </c>
      <c r="E35" s="44"/>
      <c r="F35" s="43">
        <v>1485175.7200000004</v>
      </c>
      <c r="G35" s="43">
        <f t="shared" si="2"/>
        <v>220.17509928944489</v>
      </c>
      <c r="H35" s="43">
        <f t="shared" si="3"/>
        <v>70.477659564371493</v>
      </c>
      <c r="I35" s="46"/>
      <c r="J35" s="46"/>
      <c r="K35" s="46"/>
      <c r="L35" s="46"/>
      <c r="M35" s="46"/>
      <c r="N35" s="46"/>
      <c r="O35" s="46"/>
    </row>
    <row r="36" spans="1:15" x14ac:dyDescent="0.2">
      <c r="A36" s="80" t="s">
        <v>61</v>
      </c>
      <c r="B36" s="81" t="s">
        <v>62</v>
      </c>
      <c r="C36" s="82">
        <f>SUM(C37:C41)</f>
        <v>1889385</v>
      </c>
      <c r="D36" s="83">
        <f>SUM(D37:D41)</f>
        <v>1209260</v>
      </c>
      <c r="E36" s="83">
        <f>SUM(E37:E41)</f>
        <v>0</v>
      </c>
      <c r="F36" s="82">
        <f>SUM(F37:F41)</f>
        <v>1244318.3899999999</v>
      </c>
      <c r="G36" s="82">
        <f t="shared" si="2"/>
        <v>65.858381960267494</v>
      </c>
      <c r="H36" s="82">
        <f t="shared" si="3"/>
        <v>102.89916064369945</v>
      </c>
      <c r="I36" s="56"/>
      <c r="J36" s="56"/>
      <c r="K36" s="56"/>
      <c r="L36" s="56"/>
      <c r="M36" s="55"/>
      <c r="N36" s="55"/>
      <c r="O36" s="55"/>
    </row>
    <row r="37" spans="1:15" x14ac:dyDescent="0.2">
      <c r="A37" s="62" t="s">
        <v>63</v>
      </c>
      <c r="B37" s="63" t="s">
        <v>64</v>
      </c>
      <c r="C37" s="43">
        <v>102481</v>
      </c>
      <c r="D37" s="44">
        <v>65400</v>
      </c>
      <c r="E37" s="44"/>
      <c r="F37" s="43">
        <v>56484.47</v>
      </c>
      <c r="G37" s="43">
        <f t="shared" si="2"/>
        <v>55.117016812872635</v>
      </c>
      <c r="H37" s="43">
        <f t="shared" si="3"/>
        <v>86.367691131498475</v>
      </c>
      <c r="I37" s="46"/>
      <c r="J37" s="46"/>
      <c r="K37" s="46"/>
      <c r="L37" s="46"/>
      <c r="M37" s="46"/>
      <c r="N37" s="46"/>
      <c r="O37" s="46"/>
    </row>
    <row r="38" spans="1:15" x14ac:dyDescent="0.2">
      <c r="A38" s="62" t="s">
        <v>74</v>
      </c>
      <c r="B38" s="63" t="s">
        <v>75</v>
      </c>
      <c r="C38" s="43">
        <v>1557157</v>
      </c>
      <c r="D38" s="44">
        <v>835550</v>
      </c>
      <c r="E38" s="44"/>
      <c r="F38" s="43">
        <v>1093790.48</v>
      </c>
      <c r="G38" s="43">
        <f t="shared" si="2"/>
        <v>70.242787336151707</v>
      </c>
      <c r="H38" s="43">
        <f t="shared" si="3"/>
        <v>130.90664592184788</v>
      </c>
      <c r="I38" s="46"/>
      <c r="J38" s="46"/>
      <c r="K38" s="46"/>
      <c r="L38" s="46"/>
      <c r="M38" s="46"/>
      <c r="N38" s="46"/>
      <c r="O38" s="46"/>
    </row>
    <row r="39" spans="1:15" x14ac:dyDescent="0.2">
      <c r="A39" s="62" t="s">
        <v>65</v>
      </c>
      <c r="B39" s="63" t="s">
        <v>66</v>
      </c>
      <c r="C39" s="43">
        <v>229747</v>
      </c>
      <c r="D39" s="44">
        <v>308310</v>
      </c>
      <c r="E39" s="44"/>
      <c r="F39" s="43">
        <v>94043.44</v>
      </c>
      <c r="G39" s="43">
        <f t="shared" si="2"/>
        <v>40.933479000813939</v>
      </c>
      <c r="H39" s="43">
        <f t="shared" si="3"/>
        <v>30.502883461451134</v>
      </c>
      <c r="I39" s="46"/>
      <c r="J39" s="46"/>
      <c r="K39" s="46"/>
      <c r="L39" s="46"/>
      <c r="M39" s="46"/>
      <c r="N39" s="46"/>
      <c r="O39" s="46"/>
    </row>
    <row r="40" spans="1:15" x14ac:dyDescent="0.2">
      <c r="A40" s="62" t="s">
        <v>67</v>
      </c>
      <c r="B40" s="63" t="s">
        <v>68</v>
      </c>
      <c r="C40" s="43"/>
      <c r="D40" s="44"/>
      <c r="E40" s="44"/>
      <c r="F40" s="43"/>
      <c r="G40" s="43" t="e">
        <f t="shared" si="2"/>
        <v>#DIV/0!</v>
      </c>
      <c r="H40" s="43" t="e">
        <f t="shared" si="3"/>
        <v>#DIV/0!</v>
      </c>
      <c r="I40" s="46"/>
      <c r="J40" s="46"/>
      <c r="K40" s="46"/>
      <c r="L40" s="46"/>
      <c r="M40" s="46"/>
      <c r="N40" s="46"/>
      <c r="O40" s="46"/>
    </row>
    <row r="41" spans="1:15" x14ac:dyDescent="0.2">
      <c r="A41" s="62" t="s">
        <v>69</v>
      </c>
      <c r="B41" s="63" t="s">
        <v>70</v>
      </c>
      <c r="C41" s="43"/>
      <c r="D41" s="44"/>
      <c r="E41" s="44"/>
      <c r="F41" s="43"/>
      <c r="G41" s="43" t="e">
        <f t="shared" si="2"/>
        <v>#DIV/0!</v>
      </c>
      <c r="H41" s="43" t="e">
        <f t="shared" si="3"/>
        <v>#DIV/0!</v>
      </c>
      <c r="I41" s="46"/>
      <c r="J41" s="46"/>
      <c r="K41" s="46"/>
      <c r="L41" s="46"/>
      <c r="M41" s="46"/>
      <c r="N41" s="46"/>
      <c r="O41" s="46"/>
    </row>
    <row r="42" spans="1:15" x14ac:dyDescent="0.2">
      <c r="A42" s="80" t="s">
        <v>29</v>
      </c>
      <c r="B42" s="81" t="s">
        <v>484</v>
      </c>
      <c r="C42" s="82">
        <f>+C43</f>
        <v>59472</v>
      </c>
      <c r="D42" s="83">
        <f t="shared" ref="D42" si="22">+D43</f>
        <v>66600</v>
      </c>
      <c r="E42" s="83">
        <f t="shared" ref="E42" si="23">+E43</f>
        <v>0</v>
      </c>
      <c r="F42" s="82">
        <f t="shared" ref="F42" si="24">+F43</f>
        <v>50629.1</v>
      </c>
      <c r="G42" s="82">
        <f t="shared" si="2"/>
        <v>85.130986010223296</v>
      </c>
      <c r="H42" s="82">
        <f t="shared" si="3"/>
        <v>76.019669669669668</v>
      </c>
      <c r="I42" s="56"/>
      <c r="J42" s="56"/>
      <c r="K42" s="56"/>
      <c r="L42" s="56"/>
      <c r="M42" s="55"/>
      <c r="N42" s="55"/>
      <c r="O42" s="55"/>
    </row>
    <row r="43" spans="1:15" x14ac:dyDescent="0.2">
      <c r="A43" s="62" t="s">
        <v>31</v>
      </c>
      <c r="B43" s="63" t="s">
        <v>484</v>
      </c>
      <c r="C43" s="43">
        <v>59472</v>
      </c>
      <c r="D43" s="44">
        <v>66600</v>
      </c>
      <c r="E43" s="44"/>
      <c r="F43" s="43">
        <v>50629.1</v>
      </c>
      <c r="G43" s="43">
        <f t="shared" si="2"/>
        <v>85.130986010223296</v>
      </c>
      <c r="H43" s="43">
        <f t="shared" si="3"/>
        <v>76.019669669669668</v>
      </c>
      <c r="I43" s="46"/>
      <c r="J43" s="46"/>
      <c r="K43" s="46"/>
      <c r="L43" s="46"/>
      <c r="M43" s="46"/>
      <c r="N43" s="46"/>
      <c r="O43" s="46"/>
    </row>
    <row r="44" spans="1:15" x14ac:dyDescent="0.2">
      <c r="A44" s="80" t="s">
        <v>335</v>
      </c>
      <c r="B44" s="81" t="s">
        <v>485</v>
      </c>
      <c r="C44" s="82">
        <f>+C45</f>
        <v>0</v>
      </c>
      <c r="D44" s="83">
        <f t="shared" ref="D44" si="25">+D45</f>
        <v>0</v>
      </c>
      <c r="E44" s="83">
        <f t="shared" ref="E44" si="26">+E45</f>
        <v>0</v>
      </c>
      <c r="F44" s="82">
        <f t="shared" ref="F44" si="27">+F45</f>
        <v>0</v>
      </c>
      <c r="G44" s="82" t="e">
        <f t="shared" si="2"/>
        <v>#DIV/0!</v>
      </c>
      <c r="H44" s="82" t="e">
        <f t="shared" si="3"/>
        <v>#DIV/0!</v>
      </c>
      <c r="I44" s="56"/>
      <c r="J44" s="56"/>
      <c r="K44" s="56"/>
      <c r="L44" s="56"/>
      <c r="M44" s="55"/>
      <c r="N44" s="55"/>
      <c r="O44" s="55"/>
    </row>
    <row r="45" spans="1:15" x14ac:dyDescent="0.2">
      <c r="A45" s="62" t="s">
        <v>337</v>
      </c>
      <c r="B45" s="63" t="s">
        <v>485</v>
      </c>
      <c r="C45" s="43"/>
      <c r="D45" s="44"/>
      <c r="E45" s="44"/>
      <c r="F45" s="43"/>
      <c r="G45" s="43" t="e">
        <f t="shared" si="2"/>
        <v>#DIV/0!</v>
      </c>
      <c r="H45" s="43" t="e">
        <f t="shared" si="3"/>
        <v>#DIV/0!</v>
      </c>
      <c r="I45" s="46"/>
      <c r="J45" s="46"/>
      <c r="K45" s="46"/>
      <c r="L45" s="46"/>
      <c r="M45" s="46"/>
      <c r="N45" s="46"/>
      <c r="O45" s="46"/>
    </row>
    <row r="46" spans="1:15" x14ac:dyDescent="0.2">
      <c r="A46" s="80" t="s">
        <v>76</v>
      </c>
      <c r="B46" s="81" t="s">
        <v>77</v>
      </c>
      <c r="C46" s="82">
        <f>+C47</f>
        <v>0</v>
      </c>
      <c r="D46" s="83">
        <f t="shared" ref="D46:F46" si="28">+D47</f>
        <v>0</v>
      </c>
      <c r="E46" s="83">
        <f t="shared" si="28"/>
        <v>0</v>
      </c>
      <c r="F46" s="82">
        <f t="shared" si="28"/>
        <v>0</v>
      </c>
      <c r="G46" s="82" t="e">
        <f t="shared" si="2"/>
        <v>#DIV/0!</v>
      </c>
      <c r="H46" s="82" t="e">
        <f t="shared" si="3"/>
        <v>#DIV/0!</v>
      </c>
      <c r="I46" s="56"/>
      <c r="J46" s="56"/>
      <c r="K46" s="56"/>
      <c r="L46" s="56"/>
      <c r="M46" s="55"/>
      <c r="N46" s="55"/>
      <c r="O46" s="55"/>
    </row>
    <row r="47" spans="1:15" x14ac:dyDescent="0.2">
      <c r="A47" s="62" t="s">
        <v>78</v>
      </c>
      <c r="B47" s="63" t="s">
        <v>77</v>
      </c>
      <c r="C47" s="43"/>
      <c r="D47" s="43"/>
      <c r="E47" s="44"/>
      <c r="F47" s="43"/>
      <c r="G47" s="43" t="e">
        <f t="shared" si="2"/>
        <v>#DIV/0!</v>
      </c>
      <c r="H47" s="43" t="e">
        <f t="shared" si="3"/>
        <v>#DIV/0!</v>
      </c>
      <c r="I47" s="46"/>
      <c r="J47" s="46"/>
      <c r="K47" s="46"/>
      <c r="L47" s="46"/>
      <c r="M47" s="46"/>
      <c r="N47" s="46"/>
      <c r="O47" s="46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Normal="100" workbookViewId="0">
      <selection activeCell="G26" sqref="G26"/>
    </sheetView>
  </sheetViews>
  <sheetFormatPr defaultRowHeight="12.75" x14ac:dyDescent="0.2"/>
  <cols>
    <col min="1" max="1" width="12" style="31" customWidth="1"/>
    <col min="2" max="2" width="33.42578125" style="34" customWidth="1"/>
    <col min="3" max="3" width="16.42578125" style="35" customWidth="1"/>
    <col min="4" max="5" width="17.7109375" style="36" bestFit="1" customWidth="1"/>
    <col min="6" max="6" width="17" style="35" bestFit="1" customWidth="1"/>
    <col min="7" max="8" width="12.5703125" style="35" customWidth="1"/>
    <col min="9" max="9" width="15.42578125" style="31" bestFit="1" customWidth="1"/>
    <col min="10" max="10" width="9.42578125" style="31" bestFit="1" customWidth="1"/>
    <col min="11" max="11" width="15.42578125" style="31" bestFit="1" customWidth="1"/>
    <col min="12" max="12" width="9.42578125" style="31" bestFit="1" customWidth="1"/>
    <col min="13" max="256" width="9.140625" style="31"/>
    <col min="257" max="257" width="19" style="31" customWidth="1"/>
    <col min="258" max="258" width="57.5703125" style="31" customWidth="1"/>
    <col min="259" max="259" width="16.42578125" style="31" customWidth="1"/>
    <col min="260" max="261" width="17.7109375" style="31" bestFit="1" customWidth="1"/>
    <col min="262" max="262" width="15.7109375" style="31" customWidth="1"/>
    <col min="263" max="263" width="15.7109375" style="31" bestFit="1" customWidth="1"/>
    <col min="264" max="264" width="19.7109375" style="31" customWidth="1"/>
    <col min="265" max="265" width="15.42578125" style="31" bestFit="1" customWidth="1"/>
    <col min="266" max="266" width="9.42578125" style="31" bestFit="1" customWidth="1"/>
    <col min="267" max="267" width="15.42578125" style="31" bestFit="1" customWidth="1"/>
    <col min="268" max="268" width="9.42578125" style="31" bestFit="1" customWidth="1"/>
    <col min="269" max="512" width="9.140625" style="31"/>
    <col min="513" max="513" width="19" style="31" customWidth="1"/>
    <col min="514" max="514" width="57.5703125" style="31" customWidth="1"/>
    <col min="515" max="515" width="16.42578125" style="31" customWidth="1"/>
    <col min="516" max="517" width="17.7109375" style="31" bestFit="1" customWidth="1"/>
    <col min="518" max="518" width="15.7109375" style="31" customWidth="1"/>
    <col min="519" max="519" width="15.7109375" style="31" bestFit="1" customWidth="1"/>
    <col min="520" max="520" width="19.7109375" style="31" customWidth="1"/>
    <col min="521" max="521" width="15.42578125" style="31" bestFit="1" customWidth="1"/>
    <col min="522" max="522" width="9.42578125" style="31" bestFit="1" customWidth="1"/>
    <col min="523" max="523" width="15.42578125" style="31" bestFit="1" customWidth="1"/>
    <col min="524" max="524" width="9.42578125" style="31" bestFit="1" customWidth="1"/>
    <col min="525" max="768" width="9.140625" style="31"/>
    <col min="769" max="769" width="19" style="31" customWidth="1"/>
    <col min="770" max="770" width="57.5703125" style="31" customWidth="1"/>
    <col min="771" max="771" width="16.42578125" style="31" customWidth="1"/>
    <col min="772" max="773" width="17.7109375" style="31" bestFit="1" customWidth="1"/>
    <col min="774" max="774" width="15.7109375" style="31" customWidth="1"/>
    <col min="775" max="775" width="15.7109375" style="31" bestFit="1" customWidth="1"/>
    <col min="776" max="776" width="19.7109375" style="31" customWidth="1"/>
    <col min="777" max="777" width="15.42578125" style="31" bestFit="1" customWidth="1"/>
    <col min="778" max="778" width="9.42578125" style="31" bestFit="1" customWidth="1"/>
    <col min="779" max="779" width="15.42578125" style="31" bestFit="1" customWidth="1"/>
    <col min="780" max="780" width="9.42578125" style="31" bestFit="1" customWidth="1"/>
    <col min="781" max="1024" width="9.140625" style="31"/>
    <col min="1025" max="1025" width="19" style="31" customWidth="1"/>
    <col min="1026" max="1026" width="57.5703125" style="31" customWidth="1"/>
    <col min="1027" max="1027" width="16.42578125" style="31" customWidth="1"/>
    <col min="1028" max="1029" width="17.7109375" style="31" bestFit="1" customWidth="1"/>
    <col min="1030" max="1030" width="15.7109375" style="31" customWidth="1"/>
    <col min="1031" max="1031" width="15.7109375" style="31" bestFit="1" customWidth="1"/>
    <col min="1032" max="1032" width="19.7109375" style="31" customWidth="1"/>
    <col min="1033" max="1033" width="15.42578125" style="31" bestFit="1" customWidth="1"/>
    <col min="1034" max="1034" width="9.42578125" style="31" bestFit="1" customWidth="1"/>
    <col min="1035" max="1035" width="15.42578125" style="31" bestFit="1" customWidth="1"/>
    <col min="1036" max="1036" width="9.42578125" style="31" bestFit="1" customWidth="1"/>
    <col min="1037" max="1280" width="9.140625" style="31"/>
    <col min="1281" max="1281" width="19" style="31" customWidth="1"/>
    <col min="1282" max="1282" width="57.5703125" style="31" customWidth="1"/>
    <col min="1283" max="1283" width="16.42578125" style="31" customWidth="1"/>
    <col min="1284" max="1285" width="17.7109375" style="31" bestFit="1" customWidth="1"/>
    <col min="1286" max="1286" width="15.7109375" style="31" customWidth="1"/>
    <col min="1287" max="1287" width="15.7109375" style="31" bestFit="1" customWidth="1"/>
    <col min="1288" max="1288" width="19.7109375" style="31" customWidth="1"/>
    <col min="1289" max="1289" width="15.42578125" style="31" bestFit="1" customWidth="1"/>
    <col min="1290" max="1290" width="9.42578125" style="31" bestFit="1" customWidth="1"/>
    <col min="1291" max="1291" width="15.42578125" style="31" bestFit="1" customWidth="1"/>
    <col min="1292" max="1292" width="9.42578125" style="31" bestFit="1" customWidth="1"/>
    <col min="1293" max="1536" width="9.140625" style="31"/>
    <col min="1537" max="1537" width="19" style="31" customWidth="1"/>
    <col min="1538" max="1538" width="57.5703125" style="31" customWidth="1"/>
    <col min="1539" max="1539" width="16.42578125" style="31" customWidth="1"/>
    <col min="1540" max="1541" width="17.7109375" style="31" bestFit="1" customWidth="1"/>
    <col min="1542" max="1542" width="15.7109375" style="31" customWidth="1"/>
    <col min="1543" max="1543" width="15.7109375" style="31" bestFit="1" customWidth="1"/>
    <col min="1544" max="1544" width="19.7109375" style="31" customWidth="1"/>
    <col min="1545" max="1545" width="15.42578125" style="31" bestFit="1" customWidth="1"/>
    <col min="1546" max="1546" width="9.42578125" style="31" bestFit="1" customWidth="1"/>
    <col min="1547" max="1547" width="15.42578125" style="31" bestFit="1" customWidth="1"/>
    <col min="1548" max="1548" width="9.42578125" style="31" bestFit="1" customWidth="1"/>
    <col min="1549" max="1792" width="9.140625" style="31"/>
    <col min="1793" max="1793" width="19" style="31" customWidth="1"/>
    <col min="1794" max="1794" width="57.5703125" style="31" customWidth="1"/>
    <col min="1795" max="1795" width="16.42578125" style="31" customWidth="1"/>
    <col min="1796" max="1797" width="17.7109375" style="31" bestFit="1" customWidth="1"/>
    <col min="1798" max="1798" width="15.7109375" style="31" customWidth="1"/>
    <col min="1799" max="1799" width="15.7109375" style="31" bestFit="1" customWidth="1"/>
    <col min="1800" max="1800" width="19.7109375" style="31" customWidth="1"/>
    <col min="1801" max="1801" width="15.42578125" style="31" bestFit="1" customWidth="1"/>
    <col min="1802" max="1802" width="9.42578125" style="31" bestFit="1" customWidth="1"/>
    <col min="1803" max="1803" width="15.42578125" style="31" bestFit="1" customWidth="1"/>
    <col min="1804" max="1804" width="9.42578125" style="31" bestFit="1" customWidth="1"/>
    <col min="1805" max="2048" width="9.140625" style="31"/>
    <col min="2049" max="2049" width="19" style="31" customWidth="1"/>
    <col min="2050" max="2050" width="57.5703125" style="31" customWidth="1"/>
    <col min="2051" max="2051" width="16.42578125" style="31" customWidth="1"/>
    <col min="2052" max="2053" width="17.7109375" style="31" bestFit="1" customWidth="1"/>
    <col min="2054" max="2054" width="15.7109375" style="31" customWidth="1"/>
    <col min="2055" max="2055" width="15.7109375" style="31" bestFit="1" customWidth="1"/>
    <col min="2056" max="2056" width="19.7109375" style="31" customWidth="1"/>
    <col min="2057" max="2057" width="15.42578125" style="31" bestFit="1" customWidth="1"/>
    <col min="2058" max="2058" width="9.42578125" style="31" bestFit="1" customWidth="1"/>
    <col min="2059" max="2059" width="15.42578125" style="31" bestFit="1" customWidth="1"/>
    <col min="2060" max="2060" width="9.42578125" style="31" bestFit="1" customWidth="1"/>
    <col min="2061" max="2304" width="9.140625" style="31"/>
    <col min="2305" max="2305" width="19" style="31" customWidth="1"/>
    <col min="2306" max="2306" width="57.5703125" style="31" customWidth="1"/>
    <col min="2307" max="2307" width="16.42578125" style="31" customWidth="1"/>
    <col min="2308" max="2309" width="17.7109375" style="31" bestFit="1" customWidth="1"/>
    <col min="2310" max="2310" width="15.7109375" style="31" customWidth="1"/>
    <col min="2311" max="2311" width="15.7109375" style="31" bestFit="1" customWidth="1"/>
    <col min="2312" max="2312" width="19.7109375" style="31" customWidth="1"/>
    <col min="2313" max="2313" width="15.42578125" style="31" bestFit="1" customWidth="1"/>
    <col min="2314" max="2314" width="9.42578125" style="31" bestFit="1" customWidth="1"/>
    <col min="2315" max="2315" width="15.42578125" style="31" bestFit="1" customWidth="1"/>
    <col min="2316" max="2316" width="9.42578125" style="31" bestFit="1" customWidth="1"/>
    <col min="2317" max="2560" width="9.140625" style="31"/>
    <col min="2561" max="2561" width="19" style="31" customWidth="1"/>
    <col min="2562" max="2562" width="57.5703125" style="31" customWidth="1"/>
    <col min="2563" max="2563" width="16.42578125" style="31" customWidth="1"/>
    <col min="2564" max="2565" width="17.7109375" style="31" bestFit="1" customWidth="1"/>
    <col min="2566" max="2566" width="15.7109375" style="31" customWidth="1"/>
    <col min="2567" max="2567" width="15.7109375" style="31" bestFit="1" customWidth="1"/>
    <col min="2568" max="2568" width="19.7109375" style="31" customWidth="1"/>
    <col min="2569" max="2569" width="15.42578125" style="31" bestFit="1" customWidth="1"/>
    <col min="2570" max="2570" width="9.42578125" style="31" bestFit="1" customWidth="1"/>
    <col min="2571" max="2571" width="15.42578125" style="31" bestFit="1" customWidth="1"/>
    <col min="2572" max="2572" width="9.42578125" style="31" bestFit="1" customWidth="1"/>
    <col min="2573" max="2816" width="9.140625" style="31"/>
    <col min="2817" max="2817" width="19" style="31" customWidth="1"/>
    <col min="2818" max="2818" width="57.5703125" style="31" customWidth="1"/>
    <col min="2819" max="2819" width="16.42578125" style="31" customWidth="1"/>
    <col min="2820" max="2821" width="17.7109375" style="31" bestFit="1" customWidth="1"/>
    <col min="2822" max="2822" width="15.7109375" style="31" customWidth="1"/>
    <col min="2823" max="2823" width="15.7109375" style="31" bestFit="1" customWidth="1"/>
    <col min="2824" max="2824" width="19.7109375" style="31" customWidth="1"/>
    <col min="2825" max="2825" width="15.42578125" style="31" bestFit="1" customWidth="1"/>
    <col min="2826" max="2826" width="9.42578125" style="31" bestFit="1" customWidth="1"/>
    <col min="2827" max="2827" width="15.42578125" style="31" bestFit="1" customWidth="1"/>
    <col min="2828" max="2828" width="9.42578125" style="31" bestFit="1" customWidth="1"/>
    <col min="2829" max="3072" width="9.140625" style="31"/>
    <col min="3073" max="3073" width="19" style="31" customWidth="1"/>
    <col min="3074" max="3074" width="57.5703125" style="31" customWidth="1"/>
    <col min="3075" max="3075" width="16.42578125" style="31" customWidth="1"/>
    <col min="3076" max="3077" width="17.7109375" style="31" bestFit="1" customWidth="1"/>
    <col min="3078" max="3078" width="15.7109375" style="31" customWidth="1"/>
    <col min="3079" max="3079" width="15.7109375" style="31" bestFit="1" customWidth="1"/>
    <col min="3080" max="3080" width="19.7109375" style="31" customWidth="1"/>
    <col min="3081" max="3081" width="15.42578125" style="31" bestFit="1" customWidth="1"/>
    <col min="3082" max="3082" width="9.42578125" style="31" bestFit="1" customWidth="1"/>
    <col min="3083" max="3083" width="15.42578125" style="31" bestFit="1" customWidth="1"/>
    <col min="3084" max="3084" width="9.42578125" style="31" bestFit="1" customWidth="1"/>
    <col min="3085" max="3328" width="9.140625" style="31"/>
    <col min="3329" max="3329" width="19" style="31" customWidth="1"/>
    <col min="3330" max="3330" width="57.5703125" style="31" customWidth="1"/>
    <col min="3331" max="3331" width="16.42578125" style="31" customWidth="1"/>
    <col min="3332" max="3333" width="17.7109375" style="31" bestFit="1" customWidth="1"/>
    <col min="3334" max="3334" width="15.7109375" style="31" customWidth="1"/>
    <col min="3335" max="3335" width="15.7109375" style="31" bestFit="1" customWidth="1"/>
    <col min="3336" max="3336" width="19.7109375" style="31" customWidth="1"/>
    <col min="3337" max="3337" width="15.42578125" style="31" bestFit="1" customWidth="1"/>
    <col min="3338" max="3338" width="9.42578125" style="31" bestFit="1" customWidth="1"/>
    <col min="3339" max="3339" width="15.42578125" style="31" bestFit="1" customWidth="1"/>
    <col min="3340" max="3340" width="9.42578125" style="31" bestFit="1" customWidth="1"/>
    <col min="3341" max="3584" width="9.140625" style="31"/>
    <col min="3585" max="3585" width="19" style="31" customWidth="1"/>
    <col min="3586" max="3586" width="57.5703125" style="31" customWidth="1"/>
    <col min="3587" max="3587" width="16.42578125" style="31" customWidth="1"/>
    <col min="3588" max="3589" width="17.7109375" style="31" bestFit="1" customWidth="1"/>
    <col min="3590" max="3590" width="15.7109375" style="31" customWidth="1"/>
    <col min="3591" max="3591" width="15.7109375" style="31" bestFit="1" customWidth="1"/>
    <col min="3592" max="3592" width="19.7109375" style="31" customWidth="1"/>
    <col min="3593" max="3593" width="15.42578125" style="31" bestFit="1" customWidth="1"/>
    <col min="3594" max="3594" width="9.42578125" style="31" bestFit="1" customWidth="1"/>
    <col min="3595" max="3595" width="15.42578125" style="31" bestFit="1" customWidth="1"/>
    <col min="3596" max="3596" width="9.42578125" style="31" bestFit="1" customWidth="1"/>
    <col min="3597" max="3840" width="9.140625" style="31"/>
    <col min="3841" max="3841" width="19" style="31" customWidth="1"/>
    <col min="3842" max="3842" width="57.5703125" style="31" customWidth="1"/>
    <col min="3843" max="3843" width="16.42578125" style="31" customWidth="1"/>
    <col min="3844" max="3845" width="17.7109375" style="31" bestFit="1" customWidth="1"/>
    <col min="3846" max="3846" width="15.7109375" style="31" customWidth="1"/>
    <col min="3847" max="3847" width="15.7109375" style="31" bestFit="1" customWidth="1"/>
    <col min="3848" max="3848" width="19.7109375" style="31" customWidth="1"/>
    <col min="3849" max="3849" width="15.42578125" style="31" bestFit="1" customWidth="1"/>
    <col min="3850" max="3850" width="9.42578125" style="31" bestFit="1" customWidth="1"/>
    <col min="3851" max="3851" width="15.42578125" style="31" bestFit="1" customWidth="1"/>
    <col min="3852" max="3852" width="9.42578125" style="31" bestFit="1" customWidth="1"/>
    <col min="3853" max="4096" width="9.140625" style="31"/>
    <col min="4097" max="4097" width="19" style="31" customWidth="1"/>
    <col min="4098" max="4098" width="57.5703125" style="31" customWidth="1"/>
    <col min="4099" max="4099" width="16.42578125" style="31" customWidth="1"/>
    <col min="4100" max="4101" width="17.7109375" style="31" bestFit="1" customWidth="1"/>
    <col min="4102" max="4102" width="15.7109375" style="31" customWidth="1"/>
    <col min="4103" max="4103" width="15.7109375" style="31" bestFit="1" customWidth="1"/>
    <col min="4104" max="4104" width="19.7109375" style="31" customWidth="1"/>
    <col min="4105" max="4105" width="15.42578125" style="31" bestFit="1" customWidth="1"/>
    <col min="4106" max="4106" width="9.42578125" style="31" bestFit="1" customWidth="1"/>
    <col min="4107" max="4107" width="15.42578125" style="31" bestFit="1" customWidth="1"/>
    <col min="4108" max="4108" width="9.42578125" style="31" bestFit="1" customWidth="1"/>
    <col min="4109" max="4352" width="9.140625" style="31"/>
    <col min="4353" max="4353" width="19" style="31" customWidth="1"/>
    <col min="4354" max="4354" width="57.5703125" style="31" customWidth="1"/>
    <col min="4355" max="4355" width="16.42578125" style="31" customWidth="1"/>
    <col min="4356" max="4357" width="17.7109375" style="31" bestFit="1" customWidth="1"/>
    <col min="4358" max="4358" width="15.7109375" style="31" customWidth="1"/>
    <col min="4359" max="4359" width="15.7109375" style="31" bestFit="1" customWidth="1"/>
    <col min="4360" max="4360" width="19.7109375" style="31" customWidth="1"/>
    <col min="4361" max="4361" width="15.42578125" style="31" bestFit="1" customWidth="1"/>
    <col min="4362" max="4362" width="9.42578125" style="31" bestFit="1" customWidth="1"/>
    <col min="4363" max="4363" width="15.42578125" style="31" bestFit="1" customWidth="1"/>
    <col min="4364" max="4364" width="9.42578125" style="31" bestFit="1" customWidth="1"/>
    <col min="4365" max="4608" width="9.140625" style="31"/>
    <col min="4609" max="4609" width="19" style="31" customWidth="1"/>
    <col min="4610" max="4610" width="57.5703125" style="31" customWidth="1"/>
    <col min="4611" max="4611" width="16.42578125" style="31" customWidth="1"/>
    <col min="4612" max="4613" width="17.7109375" style="31" bestFit="1" customWidth="1"/>
    <col min="4614" max="4614" width="15.7109375" style="31" customWidth="1"/>
    <col min="4615" max="4615" width="15.7109375" style="31" bestFit="1" customWidth="1"/>
    <col min="4616" max="4616" width="19.7109375" style="31" customWidth="1"/>
    <col min="4617" max="4617" width="15.42578125" style="31" bestFit="1" customWidth="1"/>
    <col min="4618" max="4618" width="9.42578125" style="31" bestFit="1" customWidth="1"/>
    <col min="4619" max="4619" width="15.42578125" style="31" bestFit="1" customWidth="1"/>
    <col min="4620" max="4620" width="9.42578125" style="31" bestFit="1" customWidth="1"/>
    <col min="4621" max="4864" width="9.140625" style="31"/>
    <col min="4865" max="4865" width="19" style="31" customWidth="1"/>
    <col min="4866" max="4866" width="57.5703125" style="31" customWidth="1"/>
    <col min="4867" max="4867" width="16.42578125" style="31" customWidth="1"/>
    <col min="4868" max="4869" width="17.7109375" style="31" bestFit="1" customWidth="1"/>
    <col min="4870" max="4870" width="15.7109375" style="31" customWidth="1"/>
    <col min="4871" max="4871" width="15.7109375" style="31" bestFit="1" customWidth="1"/>
    <col min="4872" max="4872" width="19.7109375" style="31" customWidth="1"/>
    <col min="4873" max="4873" width="15.42578125" style="31" bestFit="1" customWidth="1"/>
    <col min="4874" max="4874" width="9.42578125" style="31" bestFit="1" customWidth="1"/>
    <col min="4875" max="4875" width="15.42578125" style="31" bestFit="1" customWidth="1"/>
    <col min="4876" max="4876" width="9.42578125" style="31" bestFit="1" customWidth="1"/>
    <col min="4877" max="5120" width="9.140625" style="31"/>
    <col min="5121" max="5121" width="19" style="31" customWidth="1"/>
    <col min="5122" max="5122" width="57.5703125" style="31" customWidth="1"/>
    <col min="5123" max="5123" width="16.42578125" style="31" customWidth="1"/>
    <col min="5124" max="5125" width="17.7109375" style="31" bestFit="1" customWidth="1"/>
    <col min="5126" max="5126" width="15.7109375" style="31" customWidth="1"/>
    <col min="5127" max="5127" width="15.7109375" style="31" bestFit="1" customWidth="1"/>
    <col min="5128" max="5128" width="19.7109375" style="31" customWidth="1"/>
    <col min="5129" max="5129" width="15.42578125" style="31" bestFit="1" customWidth="1"/>
    <col min="5130" max="5130" width="9.42578125" style="31" bestFit="1" customWidth="1"/>
    <col min="5131" max="5131" width="15.42578125" style="31" bestFit="1" customWidth="1"/>
    <col min="5132" max="5132" width="9.42578125" style="31" bestFit="1" customWidth="1"/>
    <col min="5133" max="5376" width="9.140625" style="31"/>
    <col min="5377" max="5377" width="19" style="31" customWidth="1"/>
    <col min="5378" max="5378" width="57.5703125" style="31" customWidth="1"/>
    <col min="5379" max="5379" width="16.42578125" style="31" customWidth="1"/>
    <col min="5380" max="5381" width="17.7109375" style="31" bestFit="1" customWidth="1"/>
    <col min="5382" max="5382" width="15.7109375" style="31" customWidth="1"/>
    <col min="5383" max="5383" width="15.7109375" style="31" bestFit="1" customWidth="1"/>
    <col min="5384" max="5384" width="19.7109375" style="31" customWidth="1"/>
    <col min="5385" max="5385" width="15.42578125" style="31" bestFit="1" customWidth="1"/>
    <col min="5386" max="5386" width="9.42578125" style="31" bestFit="1" customWidth="1"/>
    <col min="5387" max="5387" width="15.42578125" style="31" bestFit="1" customWidth="1"/>
    <col min="5388" max="5388" width="9.42578125" style="31" bestFit="1" customWidth="1"/>
    <col min="5389" max="5632" width="9.140625" style="31"/>
    <col min="5633" max="5633" width="19" style="31" customWidth="1"/>
    <col min="5634" max="5634" width="57.5703125" style="31" customWidth="1"/>
    <col min="5635" max="5635" width="16.42578125" style="31" customWidth="1"/>
    <col min="5636" max="5637" width="17.7109375" style="31" bestFit="1" customWidth="1"/>
    <col min="5638" max="5638" width="15.7109375" style="31" customWidth="1"/>
    <col min="5639" max="5639" width="15.7109375" style="31" bestFit="1" customWidth="1"/>
    <col min="5640" max="5640" width="19.7109375" style="31" customWidth="1"/>
    <col min="5641" max="5641" width="15.42578125" style="31" bestFit="1" customWidth="1"/>
    <col min="5642" max="5642" width="9.42578125" style="31" bestFit="1" customWidth="1"/>
    <col min="5643" max="5643" width="15.42578125" style="31" bestFit="1" customWidth="1"/>
    <col min="5644" max="5644" width="9.42578125" style="31" bestFit="1" customWidth="1"/>
    <col min="5645" max="5888" width="9.140625" style="31"/>
    <col min="5889" max="5889" width="19" style="31" customWidth="1"/>
    <col min="5890" max="5890" width="57.5703125" style="31" customWidth="1"/>
    <col min="5891" max="5891" width="16.42578125" style="31" customWidth="1"/>
    <col min="5892" max="5893" width="17.7109375" style="31" bestFit="1" customWidth="1"/>
    <col min="5894" max="5894" width="15.7109375" style="31" customWidth="1"/>
    <col min="5895" max="5895" width="15.7109375" style="31" bestFit="1" customWidth="1"/>
    <col min="5896" max="5896" width="19.7109375" style="31" customWidth="1"/>
    <col min="5897" max="5897" width="15.42578125" style="31" bestFit="1" customWidth="1"/>
    <col min="5898" max="5898" width="9.42578125" style="31" bestFit="1" customWidth="1"/>
    <col min="5899" max="5899" width="15.42578125" style="31" bestFit="1" customWidth="1"/>
    <col min="5900" max="5900" width="9.42578125" style="31" bestFit="1" customWidth="1"/>
    <col min="5901" max="6144" width="9.140625" style="31"/>
    <col min="6145" max="6145" width="19" style="31" customWidth="1"/>
    <col min="6146" max="6146" width="57.5703125" style="31" customWidth="1"/>
    <col min="6147" max="6147" width="16.42578125" style="31" customWidth="1"/>
    <col min="6148" max="6149" width="17.7109375" style="31" bestFit="1" customWidth="1"/>
    <col min="6150" max="6150" width="15.7109375" style="31" customWidth="1"/>
    <col min="6151" max="6151" width="15.7109375" style="31" bestFit="1" customWidth="1"/>
    <col min="6152" max="6152" width="19.7109375" style="31" customWidth="1"/>
    <col min="6153" max="6153" width="15.42578125" style="31" bestFit="1" customWidth="1"/>
    <col min="6154" max="6154" width="9.42578125" style="31" bestFit="1" customWidth="1"/>
    <col min="6155" max="6155" width="15.42578125" style="31" bestFit="1" customWidth="1"/>
    <col min="6156" max="6156" width="9.42578125" style="31" bestFit="1" customWidth="1"/>
    <col min="6157" max="6400" width="9.140625" style="31"/>
    <col min="6401" max="6401" width="19" style="31" customWidth="1"/>
    <col min="6402" max="6402" width="57.5703125" style="31" customWidth="1"/>
    <col min="6403" max="6403" width="16.42578125" style="31" customWidth="1"/>
    <col min="6404" max="6405" width="17.7109375" style="31" bestFit="1" customWidth="1"/>
    <col min="6406" max="6406" width="15.7109375" style="31" customWidth="1"/>
    <col min="6407" max="6407" width="15.7109375" style="31" bestFit="1" customWidth="1"/>
    <col min="6408" max="6408" width="19.7109375" style="31" customWidth="1"/>
    <col min="6409" max="6409" width="15.42578125" style="31" bestFit="1" customWidth="1"/>
    <col min="6410" max="6410" width="9.42578125" style="31" bestFit="1" customWidth="1"/>
    <col min="6411" max="6411" width="15.42578125" style="31" bestFit="1" customWidth="1"/>
    <col min="6412" max="6412" width="9.42578125" style="31" bestFit="1" customWidth="1"/>
    <col min="6413" max="6656" width="9.140625" style="31"/>
    <col min="6657" max="6657" width="19" style="31" customWidth="1"/>
    <col min="6658" max="6658" width="57.5703125" style="31" customWidth="1"/>
    <col min="6659" max="6659" width="16.42578125" style="31" customWidth="1"/>
    <col min="6660" max="6661" width="17.7109375" style="31" bestFit="1" customWidth="1"/>
    <col min="6662" max="6662" width="15.7109375" style="31" customWidth="1"/>
    <col min="6663" max="6663" width="15.7109375" style="31" bestFit="1" customWidth="1"/>
    <col min="6664" max="6664" width="19.7109375" style="31" customWidth="1"/>
    <col min="6665" max="6665" width="15.42578125" style="31" bestFit="1" customWidth="1"/>
    <col min="6666" max="6666" width="9.42578125" style="31" bestFit="1" customWidth="1"/>
    <col min="6667" max="6667" width="15.42578125" style="31" bestFit="1" customWidth="1"/>
    <col min="6668" max="6668" width="9.42578125" style="31" bestFit="1" customWidth="1"/>
    <col min="6669" max="6912" width="9.140625" style="31"/>
    <col min="6913" max="6913" width="19" style="31" customWidth="1"/>
    <col min="6914" max="6914" width="57.5703125" style="31" customWidth="1"/>
    <col min="6915" max="6915" width="16.42578125" style="31" customWidth="1"/>
    <col min="6916" max="6917" width="17.7109375" style="31" bestFit="1" customWidth="1"/>
    <col min="6918" max="6918" width="15.7109375" style="31" customWidth="1"/>
    <col min="6919" max="6919" width="15.7109375" style="31" bestFit="1" customWidth="1"/>
    <col min="6920" max="6920" width="19.7109375" style="31" customWidth="1"/>
    <col min="6921" max="6921" width="15.42578125" style="31" bestFit="1" customWidth="1"/>
    <col min="6922" max="6922" width="9.42578125" style="31" bestFit="1" customWidth="1"/>
    <col min="6923" max="6923" width="15.42578125" style="31" bestFit="1" customWidth="1"/>
    <col min="6924" max="6924" width="9.42578125" style="31" bestFit="1" customWidth="1"/>
    <col min="6925" max="7168" width="9.140625" style="31"/>
    <col min="7169" max="7169" width="19" style="31" customWidth="1"/>
    <col min="7170" max="7170" width="57.5703125" style="31" customWidth="1"/>
    <col min="7171" max="7171" width="16.42578125" style="31" customWidth="1"/>
    <col min="7172" max="7173" width="17.7109375" style="31" bestFit="1" customWidth="1"/>
    <col min="7174" max="7174" width="15.7109375" style="31" customWidth="1"/>
    <col min="7175" max="7175" width="15.7109375" style="31" bestFit="1" customWidth="1"/>
    <col min="7176" max="7176" width="19.7109375" style="31" customWidth="1"/>
    <col min="7177" max="7177" width="15.42578125" style="31" bestFit="1" customWidth="1"/>
    <col min="7178" max="7178" width="9.42578125" style="31" bestFit="1" customWidth="1"/>
    <col min="7179" max="7179" width="15.42578125" style="31" bestFit="1" customWidth="1"/>
    <col min="7180" max="7180" width="9.42578125" style="31" bestFit="1" customWidth="1"/>
    <col min="7181" max="7424" width="9.140625" style="31"/>
    <col min="7425" max="7425" width="19" style="31" customWidth="1"/>
    <col min="7426" max="7426" width="57.5703125" style="31" customWidth="1"/>
    <col min="7427" max="7427" width="16.42578125" style="31" customWidth="1"/>
    <col min="7428" max="7429" width="17.7109375" style="31" bestFit="1" customWidth="1"/>
    <col min="7430" max="7430" width="15.7109375" style="31" customWidth="1"/>
    <col min="7431" max="7431" width="15.7109375" style="31" bestFit="1" customWidth="1"/>
    <col min="7432" max="7432" width="19.7109375" style="31" customWidth="1"/>
    <col min="7433" max="7433" width="15.42578125" style="31" bestFit="1" customWidth="1"/>
    <col min="7434" max="7434" width="9.42578125" style="31" bestFit="1" customWidth="1"/>
    <col min="7435" max="7435" width="15.42578125" style="31" bestFit="1" customWidth="1"/>
    <col min="7436" max="7436" width="9.42578125" style="31" bestFit="1" customWidth="1"/>
    <col min="7437" max="7680" width="9.140625" style="31"/>
    <col min="7681" max="7681" width="19" style="31" customWidth="1"/>
    <col min="7682" max="7682" width="57.5703125" style="31" customWidth="1"/>
    <col min="7683" max="7683" width="16.42578125" style="31" customWidth="1"/>
    <col min="7684" max="7685" width="17.7109375" style="31" bestFit="1" customWidth="1"/>
    <col min="7686" max="7686" width="15.7109375" style="31" customWidth="1"/>
    <col min="7687" max="7687" width="15.7109375" style="31" bestFit="1" customWidth="1"/>
    <col min="7688" max="7688" width="19.7109375" style="31" customWidth="1"/>
    <col min="7689" max="7689" width="15.42578125" style="31" bestFit="1" customWidth="1"/>
    <col min="7690" max="7690" width="9.42578125" style="31" bestFit="1" customWidth="1"/>
    <col min="7691" max="7691" width="15.42578125" style="31" bestFit="1" customWidth="1"/>
    <col min="7692" max="7692" width="9.42578125" style="31" bestFit="1" customWidth="1"/>
    <col min="7693" max="7936" width="9.140625" style="31"/>
    <col min="7937" max="7937" width="19" style="31" customWidth="1"/>
    <col min="7938" max="7938" width="57.5703125" style="31" customWidth="1"/>
    <col min="7939" max="7939" width="16.42578125" style="31" customWidth="1"/>
    <col min="7940" max="7941" width="17.7109375" style="31" bestFit="1" customWidth="1"/>
    <col min="7942" max="7942" width="15.7109375" style="31" customWidth="1"/>
    <col min="7943" max="7943" width="15.7109375" style="31" bestFit="1" customWidth="1"/>
    <col min="7944" max="7944" width="19.7109375" style="31" customWidth="1"/>
    <col min="7945" max="7945" width="15.42578125" style="31" bestFit="1" customWidth="1"/>
    <col min="7946" max="7946" width="9.42578125" style="31" bestFit="1" customWidth="1"/>
    <col min="7947" max="7947" width="15.42578125" style="31" bestFit="1" customWidth="1"/>
    <col min="7948" max="7948" width="9.42578125" style="31" bestFit="1" customWidth="1"/>
    <col min="7949" max="8192" width="9.140625" style="31"/>
    <col min="8193" max="8193" width="19" style="31" customWidth="1"/>
    <col min="8194" max="8194" width="57.5703125" style="31" customWidth="1"/>
    <col min="8195" max="8195" width="16.42578125" style="31" customWidth="1"/>
    <col min="8196" max="8197" width="17.7109375" style="31" bestFit="1" customWidth="1"/>
    <col min="8198" max="8198" width="15.7109375" style="31" customWidth="1"/>
    <col min="8199" max="8199" width="15.7109375" style="31" bestFit="1" customWidth="1"/>
    <col min="8200" max="8200" width="19.7109375" style="31" customWidth="1"/>
    <col min="8201" max="8201" width="15.42578125" style="31" bestFit="1" customWidth="1"/>
    <col min="8202" max="8202" width="9.42578125" style="31" bestFit="1" customWidth="1"/>
    <col min="8203" max="8203" width="15.42578125" style="31" bestFit="1" customWidth="1"/>
    <col min="8204" max="8204" width="9.42578125" style="31" bestFit="1" customWidth="1"/>
    <col min="8205" max="8448" width="9.140625" style="31"/>
    <col min="8449" max="8449" width="19" style="31" customWidth="1"/>
    <col min="8450" max="8450" width="57.5703125" style="31" customWidth="1"/>
    <col min="8451" max="8451" width="16.42578125" style="31" customWidth="1"/>
    <col min="8452" max="8453" width="17.7109375" style="31" bestFit="1" customWidth="1"/>
    <col min="8454" max="8454" width="15.7109375" style="31" customWidth="1"/>
    <col min="8455" max="8455" width="15.7109375" style="31" bestFit="1" customWidth="1"/>
    <col min="8456" max="8456" width="19.7109375" style="31" customWidth="1"/>
    <col min="8457" max="8457" width="15.42578125" style="31" bestFit="1" customWidth="1"/>
    <col min="8458" max="8458" width="9.42578125" style="31" bestFit="1" customWidth="1"/>
    <col min="8459" max="8459" width="15.42578125" style="31" bestFit="1" customWidth="1"/>
    <col min="8460" max="8460" width="9.42578125" style="31" bestFit="1" customWidth="1"/>
    <col min="8461" max="8704" width="9.140625" style="31"/>
    <col min="8705" max="8705" width="19" style="31" customWidth="1"/>
    <col min="8706" max="8706" width="57.5703125" style="31" customWidth="1"/>
    <col min="8707" max="8707" width="16.42578125" style="31" customWidth="1"/>
    <col min="8708" max="8709" width="17.7109375" style="31" bestFit="1" customWidth="1"/>
    <col min="8710" max="8710" width="15.7109375" style="31" customWidth="1"/>
    <col min="8711" max="8711" width="15.7109375" style="31" bestFit="1" customWidth="1"/>
    <col min="8712" max="8712" width="19.7109375" style="31" customWidth="1"/>
    <col min="8713" max="8713" width="15.42578125" style="31" bestFit="1" customWidth="1"/>
    <col min="8714" max="8714" width="9.42578125" style="31" bestFit="1" customWidth="1"/>
    <col min="8715" max="8715" width="15.42578125" style="31" bestFit="1" customWidth="1"/>
    <col min="8716" max="8716" width="9.42578125" style="31" bestFit="1" customWidth="1"/>
    <col min="8717" max="8960" width="9.140625" style="31"/>
    <col min="8961" max="8961" width="19" style="31" customWidth="1"/>
    <col min="8962" max="8962" width="57.5703125" style="31" customWidth="1"/>
    <col min="8963" max="8963" width="16.42578125" style="31" customWidth="1"/>
    <col min="8964" max="8965" width="17.7109375" style="31" bestFit="1" customWidth="1"/>
    <col min="8966" max="8966" width="15.7109375" style="31" customWidth="1"/>
    <col min="8967" max="8967" width="15.7109375" style="31" bestFit="1" customWidth="1"/>
    <col min="8968" max="8968" width="19.7109375" style="31" customWidth="1"/>
    <col min="8969" max="8969" width="15.42578125" style="31" bestFit="1" customWidth="1"/>
    <col min="8970" max="8970" width="9.42578125" style="31" bestFit="1" customWidth="1"/>
    <col min="8971" max="8971" width="15.42578125" style="31" bestFit="1" customWidth="1"/>
    <col min="8972" max="8972" width="9.42578125" style="31" bestFit="1" customWidth="1"/>
    <col min="8973" max="9216" width="9.140625" style="31"/>
    <col min="9217" max="9217" width="19" style="31" customWidth="1"/>
    <col min="9218" max="9218" width="57.5703125" style="31" customWidth="1"/>
    <col min="9219" max="9219" width="16.42578125" style="31" customWidth="1"/>
    <col min="9220" max="9221" width="17.7109375" style="31" bestFit="1" customWidth="1"/>
    <col min="9222" max="9222" width="15.7109375" style="31" customWidth="1"/>
    <col min="9223" max="9223" width="15.7109375" style="31" bestFit="1" customWidth="1"/>
    <col min="9224" max="9224" width="19.7109375" style="31" customWidth="1"/>
    <col min="9225" max="9225" width="15.42578125" style="31" bestFit="1" customWidth="1"/>
    <col min="9226" max="9226" width="9.42578125" style="31" bestFit="1" customWidth="1"/>
    <col min="9227" max="9227" width="15.42578125" style="31" bestFit="1" customWidth="1"/>
    <col min="9228" max="9228" width="9.42578125" style="31" bestFit="1" customWidth="1"/>
    <col min="9229" max="9472" width="9.140625" style="31"/>
    <col min="9473" max="9473" width="19" style="31" customWidth="1"/>
    <col min="9474" max="9474" width="57.5703125" style="31" customWidth="1"/>
    <col min="9475" max="9475" width="16.42578125" style="31" customWidth="1"/>
    <col min="9476" max="9477" width="17.7109375" style="31" bestFit="1" customWidth="1"/>
    <col min="9478" max="9478" width="15.7109375" style="31" customWidth="1"/>
    <col min="9479" max="9479" width="15.7109375" style="31" bestFit="1" customWidth="1"/>
    <col min="9480" max="9480" width="19.7109375" style="31" customWidth="1"/>
    <col min="9481" max="9481" width="15.42578125" style="31" bestFit="1" customWidth="1"/>
    <col min="9482" max="9482" width="9.42578125" style="31" bestFit="1" customWidth="1"/>
    <col min="9483" max="9483" width="15.42578125" style="31" bestFit="1" customWidth="1"/>
    <col min="9484" max="9484" width="9.42578125" style="31" bestFit="1" customWidth="1"/>
    <col min="9485" max="9728" width="9.140625" style="31"/>
    <col min="9729" max="9729" width="19" style="31" customWidth="1"/>
    <col min="9730" max="9730" width="57.5703125" style="31" customWidth="1"/>
    <col min="9731" max="9731" width="16.42578125" style="31" customWidth="1"/>
    <col min="9732" max="9733" width="17.7109375" style="31" bestFit="1" customWidth="1"/>
    <col min="9734" max="9734" width="15.7109375" style="31" customWidth="1"/>
    <col min="9735" max="9735" width="15.7109375" style="31" bestFit="1" customWidth="1"/>
    <col min="9736" max="9736" width="19.7109375" style="31" customWidth="1"/>
    <col min="9737" max="9737" width="15.42578125" style="31" bestFit="1" customWidth="1"/>
    <col min="9738" max="9738" width="9.42578125" style="31" bestFit="1" customWidth="1"/>
    <col min="9739" max="9739" width="15.42578125" style="31" bestFit="1" customWidth="1"/>
    <col min="9740" max="9740" width="9.42578125" style="31" bestFit="1" customWidth="1"/>
    <col min="9741" max="9984" width="9.140625" style="31"/>
    <col min="9985" max="9985" width="19" style="31" customWidth="1"/>
    <col min="9986" max="9986" width="57.5703125" style="31" customWidth="1"/>
    <col min="9987" max="9987" width="16.42578125" style="31" customWidth="1"/>
    <col min="9988" max="9989" width="17.7109375" style="31" bestFit="1" customWidth="1"/>
    <col min="9990" max="9990" width="15.7109375" style="31" customWidth="1"/>
    <col min="9991" max="9991" width="15.7109375" style="31" bestFit="1" customWidth="1"/>
    <col min="9992" max="9992" width="19.7109375" style="31" customWidth="1"/>
    <col min="9993" max="9993" width="15.42578125" style="31" bestFit="1" customWidth="1"/>
    <col min="9994" max="9994" width="9.42578125" style="31" bestFit="1" customWidth="1"/>
    <col min="9995" max="9995" width="15.42578125" style="31" bestFit="1" customWidth="1"/>
    <col min="9996" max="9996" width="9.42578125" style="31" bestFit="1" customWidth="1"/>
    <col min="9997" max="10240" width="9.140625" style="31"/>
    <col min="10241" max="10241" width="19" style="31" customWidth="1"/>
    <col min="10242" max="10242" width="57.5703125" style="31" customWidth="1"/>
    <col min="10243" max="10243" width="16.42578125" style="31" customWidth="1"/>
    <col min="10244" max="10245" width="17.7109375" style="31" bestFit="1" customWidth="1"/>
    <col min="10246" max="10246" width="15.7109375" style="31" customWidth="1"/>
    <col min="10247" max="10247" width="15.7109375" style="31" bestFit="1" customWidth="1"/>
    <col min="10248" max="10248" width="19.7109375" style="31" customWidth="1"/>
    <col min="10249" max="10249" width="15.42578125" style="31" bestFit="1" customWidth="1"/>
    <col min="10250" max="10250" width="9.42578125" style="31" bestFit="1" customWidth="1"/>
    <col min="10251" max="10251" width="15.42578125" style="31" bestFit="1" customWidth="1"/>
    <col min="10252" max="10252" width="9.42578125" style="31" bestFit="1" customWidth="1"/>
    <col min="10253" max="10496" width="9.140625" style="31"/>
    <col min="10497" max="10497" width="19" style="31" customWidth="1"/>
    <col min="10498" max="10498" width="57.5703125" style="31" customWidth="1"/>
    <col min="10499" max="10499" width="16.42578125" style="31" customWidth="1"/>
    <col min="10500" max="10501" width="17.7109375" style="31" bestFit="1" customWidth="1"/>
    <col min="10502" max="10502" width="15.7109375" style="31" customWidth="1"/>
    <col min="10503" max="10503" width="15.7109375" style="31" bestFit="1" customWidth="1"/>
    <col min="10504" max="10504" width="19.7109375" style="31" customWidth="1"/>
    <col min="10505" max="10505" width="15.42578125" style="31" bestFit="1" customWidth="1"/>
    <col min="10506" max="10506" width="9.42578125" style="31" bestFit="1" customWidth="1"/>
    <col min="10507" max="10507" width="15.42578125" style="31" bestFit="1" customWidth="1"/>
    <col min="10508" max="10508" width="9.42578125" style="31" bestFit="1" customWidth="1"/>
    <col min="10509" max="10752" width="9.140625" style="31"/>
    <col min="10753" max="10753" width="19" style="31" customWidth="1"/>
    <col min="10754" max="10754" width="57.5703125" style="31" customWidth="1"/>
    <col min="10755" max="10755" width="16.42578125" style="31" customWidth="1"/>
    <col min="10756" max="10757" width="17.7109375" style="31" bestFit="1" customWidth="1"/>
    <col min="10758" max="10758" width="15.7109375" style="31" customWidth="1"/>
    <col min="10759" max="10759" width="15.7109375" style="31" bestFit="1" customWidth="1"/>
    <col min="10760" max="10760" width="19.7109375" style="31" customWidth="1"/>
    <col min="10761" max="10761" width="15.42578125" style="31" bestFit="1" customWidth="1"/>
    <col min="10762" max="10762" width="9.42578125" style="31" bestFit="1" customWidth="1"/>
    <col min="10763" max="10763" width="15.42578125" style="31" bestFit="1" customWidth="1"/>
    <col min="10764" max="10764" width="9.42578125" style="31" bestFit="1" customWidth="1"/>
    <col min="10765" max="11008" width="9.140625" style="31"/>
    <col min="11009" max="11009" width="19" style="31" customWidth="1"/>
    <col min="11010" max="11010" width="57.5703125" style="31" customWidth="1"/>
    <col min="11011" max="11011" width="16.42578125" style="31" customWidth="1"/>
    <col min="11012" max="11013" width="17.7109375" style="31" bestFit="1" customWidth="1"/>
    <col min="11014" max="11014" width="15.7109375" style="31" customWidth="1"/>
    <col min="11015" max="11015" width="15.7109375" style="31" bestFit="1" customWidth="1"/>
    <col min="11016" max="11016" width="19.7109375" style="31" customWidth="1"/>
    <col min="11017" max="11017" width="15.42578125" style="31" bestFit="1" customWidth="1"/>
    <col min="11018" max="11018" width="9.42578125" style="31" bestFit="1" customWidth="1"/>
    <col min="11019" max="11019" width="15.42578125" style="31" bestFit="1" customWidth="1"/>
    <col min="11020" max="11020" width="9.42578125" style="31" bestFit="1" customWidth="1"/>
    <col min="11021" max="11264" width="9.140625" style="31"/>
    <col min="11265" max="11265" width="19" style="31" customWidth="1"/>
    <col min="11266" max="11266" width="57.5703125" style="31" customWidth="1"/>
    <col min="11267" max="11267" width="16.42578125" style="31" customWidth="1"/>
    <col min="11268" max="11269" width="17.7109375" style="31" bestFit="1" customWidth="1"/>
    <col min="11270" max="11270" width="15.7109375" style="31" customWidth="1"/>
    <col min="11271" max="11271" width="15.7109375" style="31" bestFit="1" customWidth="1"/>
    <col min="11272" max="11272" width="19.7109375" style="31" customWidth="1"/>
    <col min="11273" max="11273" width="15.42578125" style="31" bestFit="1" customWidth="1"/>
    <col min="11274" max="11274" width="9.42578125" style="31" bestFit="1" customWidth="1"/>
    <col min="11275" max="11275" width="15.42578125" style="31" bestFit="1" customWidth="1"/>
    <col min="11276" max="11276" width="9.42578125" style="31" bestFit="1" customWidth="1"/>
    <col min="11277" max="11520" width="9.140625" style="31"/>
    <col min="11521" max="11521" width="19" style="31" customWidth="1"/>
    <col min="11522" max="11522" width="57.5703125" style="31" customWidth="1"/>
    <col min="11523" max="11523" width="16.42578125" style="31" customWidth="1"/>
    <col min="11524" max="11525" width="17.7109375" style="31" bestFit="1" customWidth="1"/>
    <col min="11526" max="11526" width="15.7109375" style="31" customWidth="1"/>
    <col min="11527" max="11527" width="15.7109375" style="31" bestFit="1" customWidth="1"/>
    <col min="11528" max="11528" width="19.7109375" style="31" customWidth="1"/>
    <col min="11529" max="11529" width="15.42578125" style="31" bestFit="1" customWidth="1"/>
    <col min="11530" max="11530" width="9.42578125" style="31" bestFit="1" customWidth="1"/>
    <col min="11531" max="11531" width="15.42578125" style="31" bestFit="1" customWidth="1"/>
    <col min="11532" max="11532" width="9.42578125" style="31" bestFit="1" customWidth="1"/>
    <col min="11533" max="11776" width="9.140625" style="31"/>
    <col min="11777" max="11777" width="19" style="31" customWidth="1"/>
    <col min="11778" max="11778" width="57.5703125" style="31" customWidth="1"/>
    <col min="11779" max="11779" width="16.42578125" style="31" customWidth="1"/>
    <col min="11780" max="11781" width="17.7109375" style="31" bestFit="1" customWidth="1"/>
    <col min="11782" max="11782" width="15.7109375" style="31" customWidth="1"/>
    <col min="11783" max="11783" width="15.7109375" style="31" bestFit="1" customWidth="1"/>
    <col min="11784" max="11784" width="19.7109375" style="31" customWidth="1"/>
    <col min="11785" max="11785" width="15.42578125" style="31" bestFit="1" customWidth="1"/>
    <col min="11786" max="11786" width="9.42578125" style="31" bestFit="1" customWidth="1"/>
    <col min="11787" max="11787" width="15.42578125" style="31" bestFit="1" customWidth="1"/>
    <col min="11788" max="11788" width="9.42578125" style="31" bestFit="1" customWidth="1"/>
    <col min="11789" max="12032" width="9.140625" style="31"/>
    <col min="12033" max="12033" width="19" style="31" customWidth="1"/>
    <col min="12034" max="12034" width="57.5703125" style="31" customWidth="1"/>
    <col min="12035" max="12035" width="16.42578125" style="31" customWidth="1"/>
    <col min="12036" max="12037" width="17.7109375" style="31" bestFit="1" customWidth="1"/>
    <col min="12038" max="12038" width="15.7109375" style="31" customWidth="1"/>
    <col min="12039" max="12039" width="15.7109375" style="31" bestFit="1" customWidth="1"/>
    <col min="12040" max="12040" width="19.7109375" style="31" customWidth="1"/>
    <col min="12041" max="12041" width="15.42578125" style="31" bestFit="1" customWidth="1"/>
    <col min="12042" max="12042" width="9.42578125" style="31" bestFit="1" customWidth="1"/>
    <col min="12043" max="12043" width="15.42578125" style="31" bestFit="1" customWidth="1"/>
    <col min="12044" max="12044" width="9.42578125" style="31" bestFit="1" customWidth="1"/>
    <col min="12045" max="12288" width="9.140625" style="31"/>
    <col min="12289" max="12289" width="19" style="31" customWidth="1"/>
    <col min="12290" max="12290" width="57.5703125" style="31" customWidth="1"/>
    <col min="12291" max="12291" width="16.42578125" style="31" customWidth="1"/>
    <col min="12292" max="12293" width="17.7109375" style="31" bestFit="1" customWidth="1"/>
    <col min="12294" max="12294" width="15.7109375" style="31" customWidth="1"/>
    <col min="12295" max="12295" width="15.7109375" style="31" bestFit="1" customWidth="1"/>
    <col min="12296" max="12296" width="19.7109375" style="31" customWidth="1"/>
    <col min="12297" max="12297" width="15.42578125" style="31" bestFit="1" customWidth="1"/>
    <col min="12298" max="12298" width="9.42578125" style="31" bestFit="1" customWidth="1"/>
    <col min="12299" max="12299" width="15.42578125" style="31" bestFit="1" customWidth="1"/>
    <col min="12300" max="12300" width="9.42578125" style="31" bestFit="1" customWidth="1"/>
    <col min="12301" max="12544" width="9.140625" style="31"/>
    <col min="12545" max="12545" width="19" style="31" customWidth="1"/>
    <col min="12546" max="12546" width="57.5703125" style="31" customWidth="1"/>
    <col min="12547" max="12547" width="16.42578125" style="31" customWidth="1"/>
    <col min="12548" max="12549" width="17.7109375" style="31" bestFit="1" customWidth="1"/>
    <col min="12550" max="12550" width="15.7109375" style="31" customWidth="1"/>
    <col min="12551" max="12551" width="15.7109375" style="31" bestFit="1" customWidth="1"/>
    <col min="12552" max="12552" width="19.7109375" style="31" customWidth="1"/>
    <col min="12553" max="12553" width="15.42578125" style="31" bestFit="1" customWidth="1"/>
    <col min="12554" max="12554" width="9.42578125" style="31" bestFit="1" customWidth="1"/>
    <col min="12555" max="12555" width="15.42578125" style="31" bestFit="1" customWidth="1"/>
    <col min="12556" max="12556" width="9.42578125" style="31" bestFit="1" customWidth="1"/>
    <col min="12557" max="12800" width="9.140625" style="31"/>
    <col min="12801" max="12801" width="19" style="31" customWidth="1"/>
    <col min="12802" max="12802" width="57.5703125" style="31" customWidth="1"/>
    <col min="12803" max="12803" width="16.42578125" style="31" customWidth="1"/>
    <col min="12804" max="12805" width="17.7109375" style="31" bestFit="1" customWidth="1"/>
    <col min="12806" max="12806" width="15.7109375" style="31" customWidth="1"/>
    <col min="12807" max="12807" width="15.7109375" style="31" bestFit="1" customWidth="1"/>
    <col min="12808" max="12808" width="19.7109375" style="31" customWidth="1"/>
    <col min="12809" max="12809" width="15.42578125" style="31" bestFit="1" customWidth="1"/>
    <col min="12810" max="12810" width="9.42578125" style="31" bestFit="1" customWidth="1"/>
    <col min="12811" max="12811" width="15.42578125" style="31" bestFit="1" customWidth="1"/>
    <col min="12812" max="12812" width="9.42578125" style="31" bestFit="1" customWidth="1"/>
    <col min="12813" max="13056" width="9.140625" style="31"/>
    <col min="13057" max="13057" width="19" style="31" customWidth="1"/>
    <col min="13058" max="13058" width="57.5703125" style="31" customWidth="1"/>
    <col min="13059" max="13059" width="16.42578125" style="31" customWidth="1"/>
    <col min="13060" max="13061" width="17.7109375" style="31" bestFit="1" customWidth="1"/>
    <col min="13062" max="13062" width="15.7109375" style="31" customWidth="1"/>
    <col min="13063" max="13063" width="15.7109375" style="31" bestFit="1" customWidth="1"/>
    <col min="13064" max="13064" width="19.7109375" style="31" customWidth="1"/>
    <col min="13065" max="13065" width="15.42578125" style="31" bestFit="1" customWidth="1"/>
    <col min="13066" max="13066" width="9.42578125" style="31" bestFit="1" customWidth="1"/>
    <col min="13067" max="13067" width="15.42578125" style="31" bestFit="1" customWidth="1"/>
    <col min="13068" max="13068" width="9.42578125" style="31" bestFit="1" customWidth="1"/>
    <col min="13069" max="13312" width="9.140625" style="31"/>
    <col min="13313" max="13313" width="19" style="31" customWidth="1"/>
    <col min="13314" max="13314" width="57.5703125" style="31" customWidth="1"/>
    <col min="13315" max="13315" width="16.42578125" style="31" customWidth="1"/>
    <col min="13316" max="13317" width="17.7109375" style="31" bestFit="1" customWidth="1"/>
    <col min="13318" max="13318" width="15.7109375" style="31" customWidth="1"/>
    <col min="13319" max="13319" width="15.7109375" style="31" bestFit="1" customWidth="1"/>
    <col min="13320" max="13320" width="19.7109375" style="31" customWidth="1"/>
    <col min="13321" max="13321" width="15.42578125" style="31" bestFit="1" customWidth="1"/>
    <col min="13322" max="13322" width="9.42578125" style="31" bestFit="1" customWidth="1"/>
    <col min="13323" max="13323" width="15.42578125" style="31" bestFit="1" customWidth="1"/>
    <col min="13324" max="13324" width="9.42578125" style="31" bestFit="1" customWidth="1"/>
    <col min="13325" max="13568" width="9.140625" style="31"/>
    <col min="13569" max="13569" width="19" style="31" customWidth="1"/>
    <col min="13570" max="13570" width="57.5703125" style="31" customWidth="1"/>
    <col min="13571" max="13571" width="16.42578125" style="31" customWidth="1"/>
    <col min="13572" max="13573" width="17.7109375" style="31" bestFit="1" customWidth="1"/>
    <col min="13574" max="13574" width="15.7109375" style="31" customWidth="1"/>
    <col min="13575" max="13575" width="15.7109375" style="31" bestFit="1" customWidth="1"/>
    <col min="13576" max="13576" width="19.7109375" style="31" customWidth="1"/>
    <col min="13577" max="13577" width="15.42578125" style="31" bestFit="1" customWidth="1"/>
    <col min="13578" max="13578" width="9.42578125" style="31" bestFit="1" customWidth="1"/>
    <col min="13579" max="13579" width="15.42578125" style="31" bestFit="1" customWidth="1"/>
    <col min="13580" max="13580" width="9.42578125" style="31" bestFit="1" customWidth="1"/>
    <col min="13581" max="13824" width="9.140625" style="31"/>
    <col min="13825" max="13825" width="19" style="31" customWidth="1"/>
    <col min="13826" max="13826" width="57.5703125" style="31" customWidth="1"/>
    <col min="13827" max="13827" width="16.42578125" style="31" customWidth="1"/>
    <col min="13828" max="13829" width="17.7109375" style="31" bestFit="1" customWidth="1"/>
    <col min="13830" max="13830" width="15.7109375" style="31" customWidth="1"/>
    <col min="13831" max="13831" width="15.7109375" style="31" bestFit="1" customWidth="1"/>
    <col min="13832" max="13832" width="19.7109375" style="31" customWidth="1"/>
    <col min="13833" max="13833" width="15.42578125" style="31" bestFit="1" customWidth="1"/>
    <col min="13834" max="13834" width="9.42578125" style="31" bestFit="1" customWidth="1"/>
    <col min="13835" max="13835" width="15.42578125" style="31" bestFit="1" customWidth="1"/>
    <col min="13836" max="13836" width="9.42578125" style="31" bestFit="1" customWidth="1"/>
    <col min="13837" max="14080" width="9.140625" style="31"/>
    <col min="14081" max="14081" width="19" style="31" customWidth="1"/>
    <col min="14082" max="14082" width="57.5703125" style="31" customWidth="1"/>
    <col min="14083" max="14083" width="16.42578125" style="31" customWidth="1"/>
    <col min="14084" max="14085" width="17.7109375" style="31" bestFit="1" customWidth="1"/>
    <col min="14086" max="14086" width="15.7109375" style="31" customWidth="1"/>
    <col min="14087" max="14087" width="15.7109375" style="31" bestFit="1" customWidth="1"/>
    <col min="14088" max="14088" width="19.7109375" style="31" customWidth="1"/>
    <col min="14089" max="14089" width="15.42578125" style="31" bestFit="1" customWidth="1"/>
    <col min="14090" max="14090" width="9.42578125" style="31" bestFit="1" customWidth="1"/>
    <col min="14091" max="14091" width="15.42578125" style="31" bestFit="1" customWidth="1"/>
    <col min="14092" max="14092" width="9.42578125" style="31" bestFit="1" customWidth="1"/>
    <col min="14093" max="14336" width="9.140625" style="31"/>
    <col min="14337" max="14337" width="19" style="31" customWidth="1"/>
    <col min="14338" max="14338" width="57.5703125" style="31" customWidth="1"/>
    <col min="14339" max="14339" width="16.42578125" style="31" customWidth="1"/>
    <col min="14340" max="14341" width="17.7109375" style="31" bestFit="1" customWidth="1"/>
    <col min="14342" max="14342" width="15.7109375" style="31" customWidth="1"/>
    <col min="14343" max="14343" width="15.7109375" style="31" bestFit="1" customWidth="1"/>
    <col min="14344" max="14344" width="19.7109375" style="31" customWidth="1"/>
    <col min="14345" max="14345" width="15.42578125" style="31" bestFit="1" customWidth="1"/>
    <col min="14346" max="14346" width="9.42578125" style="31" bestFit="1" customWidth="1"/>
    <col min="14347" max="14347" width="15.42578125" style="31" bestFit="1" customWidth="1"/>
    <col min="14348" max="14348" width="9.42578125" style="31" bestFit="1" customWidth="1"/>
    <col min="14349" max="14592" width="9.140625" style="31"/>
    <col min="14593" max="14593" width="19" style="31" customWidth="1"/>
    <col min="14594" max="14594" width="57.5703125" style="31" customWidth="1"/>
    <col min="14595" max="14595" width="16.42578125" style="31" customWidth="1"/>
    <col min="14596" max="14597" width="17.7109375" style="31" bestFit="1" customWidth="1"/>
    <col min="14598" max="14598" width="15.7109375" style="31" customWidth="1"/>
    <col min="14599" max="14599" width="15.7109375" style="31" bestFit="1" customWidth="1"/>
    <col min="14600" max="14600" width="19.7109375" style="31" customWidth="1"/>
    <col min="14601" max="14601" width="15.42578125" style="31" bestFit="1" customWidth="1"/>
    <col min="14602" max="14602" width="9.42578125" style="31" bestFit="1" customWidth="1"/>
    <col min="14603" max="14603" width="15.42578125" style="31" bestFit="1" customWidth="1"/>
    <col min="14604" max="14604" width="9.42578125" style="31" bestFit="1" customWidth="1"/>
    <col min="14605" max="14848" width="9.140625" style="31"/>
    <col min="14849" max="14849" width="19" style="31" customWidth="1"/>
    <col min="14850" max="14850" width="57.5703125" style="31" customWidth="1"/>
    <col min="14851" max="14851" width="16.42578125" style="31" customWidth="1"/>
    <col min="14852" max="14853" width="17.7109375" style="31" bestFit="1" customWidth="1"/>
    <col min="14854" max="14854" width="15.7109375" style="31" customWidth="1"/>
    <col min="14855" max="14855" width="15.7109375" style="31" bestFit="1" customWidth="1"/>
    <col min="14856" max="14856" width="19.7109375" style="31" customWidth="1"/>
    <col min="14857" max="14857" width="15.42578125" style="31" bestFit="1" customWidth="1"/>
    <col min="14858" max="14858" width="9.42578125" style="31" bestFit="1" customWidth="1"/>
    <col min="14859" max="14859" width="15.42578125" style="31" bestFit="1" customWidth="1"/>
    <col min="14860" max="14860" width="9.42578125" style="31" bestFit="1" customWidth="1"/>
    <col min="14861" max="15104" width="9.140625" style="31"/>
    <col min="15105" max="15105" width="19" style="31" customWidth="1"/>
    <col min="15106" max="15106" width="57.5703125" style="31" customWidth="1"/>
    <col min="15107" max="15107" width="16.42578125" style="31" customWidth="1"/>
    <col min="15108" max="15109" width="17.7109375" style="31" bestFit="1" customWidth="1"/>
    <col min="15110" max="15110" width="15.7109375" style="31" customWidth="1"/>
    <col min="15111" max="15111" width="15.7109375" style="31" bestFit="1" customWidth="1"/>
    <col min="15112" max="15112" width="19.7109375" style="31" customWidth="1"/>
    <col min="15113" max="15113" width="15.42578125" style="31" bestFit="1" customWidth="1"/>
    <col min="15114" max="15114" width="9.42578125" style="31" bestFit="1" customWidth="1"/>
    <col min="15115" max="15115" width="15.42578125" style="31" bestFit="1" customWidth="1"/>
    <col min="15116" max="15116" width="9.42578125" style="31" bestFit="1" customWidth="1"/>
    <col min="15117" max="15360" width="9.140625" style="31"/>
    <col min="15361" max="15361" width="19" style="31" customWidth="1"/>
    <col min="15362" max="15362" width="57.5703125" style="31" customWidth="1"/>
    <col min="15363" max="15363" width="16.42578125" style="31" customWidth="1"/>
    <col min="15364" max="15365" width="17.7109375" style="31" bestFit="1" customWidth="1"/>
    <col min="15366" max="15366" width="15.7109375" style="31" customWidth="1"/>
    <col min="15367" max="15367" width="15.7109375" style="31" bestFit="1" customWidth="1"/>
    <col min="15368" max="15368" width="19.7109375" style="31" customWidth="1"/>
    <col min="15369" max="15369" width="15.42578125" style="31" bestFit="1" customWidth="1"/>
    <col min="15370" max="15370" width="9.42578125" style="31" bestFit="1" customWidth="1"/>
    <col min="15371" max="15371" width="15.42578125" style="31" bestFit="1" customWidth="1"/>
    <col min="15372" max="15372" width="9.42578125" style="31" bestFit="1" customWidth="1"/>
    <col min="15373" max="15616" width="9.140625" style="31"/>
    <col min="15617" max="15617" width="19" style="31" customWidth="1"/>
    <col min="15618" max="15618" width="57.5703125" style="31" customWidth="1"/>
    <col min="15619" max="15619" width="16.42578125" style="31" customWidth="1"/>
    <col min="15620" max="15621" width="17.7109375" style="31" bestFit="1" customWidth="1"/>
    <col min="15622" max="15622" width="15.7109375" style="31" customWidth="1"/>
    <col min="15623" max="15623" width="15.7109375" style="31" bestFit="1" customWidth="1"/>
    <col min="15624" max="15624" width="19.7109375" style="31" customWidth="1"/>
    <col min="15625" max="15625" width="15.42578125" style="31" bestFit="1" customWidth="1"/>
    <col min="15626" max="15626" width="9.42578125" style="31" bestFit="1" customWidth="1"/>
    <col min="15627" max="15627" width="15.42578125" style="31" bestFit="1" customWidth="1"/>
    <col min="15628" max="15628" width="9.42578125" style="31" bestFit="1" customWidth="1"/>
    <col min="15629" max="15872" width="9.140625" style="31"/>
    <col min="15873" max="15873" width="19" style="31" customWidth="1"/>
    <col min="15874" max="15874" width="57.5703125" style="31" customWidth="1"/>
    <col min="15875" max="15875" width="16.42578125" style="31" customWidth="1"/>
    <col min="15876" max="15877" width="17.7109375" style="31" bestFit="1" customWidth="1"/>
    <col min="15878" max="15878" width="15.7109375" style="31" customWidth="1"/>
    <col min="15879" max="15879" width="15.7109375" style="31" bestFit="1" customWidth="1"/>
    <col min="15880" max="15880" width="19.7109375" style="31" customWidth="1"/>
    <col min="15881" max="15881" width="15.42578125" style="31" bestFit="1" customWidth="1"/>
    <col min="15882" max="15882" width="9.42578125" style="31" bestFit="1" customWidth="1"/>
    <col min="15883" max="15883" width="15.42578125" style="31" bestFit="1" customWidth="1"/>
    <col min="15884" max="15884" width="9.42578125" style="31" bestFit="1" customWidth="1"/>
    <col min="15885" max="16128" width="9.140625" style="31"/>
    <col min="16129" max="16129" width="19" style="31" customWidth="1"/>
    <col min="16130" max="16130" width="57.5703125" style="31" customWidth="1"/>
    <col min="16131" max="16131" width="16.42578125" style="31" customWidth="1"/>
    <col min="16132" max="16133" width="17.7109375" style="31" bestFit="1" customWidth="1"/>
    <col min="16134" max="16134" width="15.7109375" style="31" customWidth="1"/>
    <col min="16135" max="16135" width="15.7109375" style="31" bestFit="1" customWidth="1"/>
    <col min="16136" max="16136" width="19.7109375" style="31" customWidth="1"/>
    <col min="16137" max="16137" width="15.42578125" style="31" bestFit="1" customWidth="1"/>
    <col min="16138" max="16138" width="9.42578125" style="31" bestFit="1" customWidth="1"/>
    <col min="16139" max="16139" width="15.42578125" style="31" bestFit="1" customWidth="1"/>
    <col min="16140" max="16140" width="9.42578125" style="31" bestFit="1" customWidth="1"/>
    <col min="16141" max="16384" width="9.140625" style="31"/>
  </cols>
  <sheetData>
    <row r="1" spans="1:15" ht="20.25" hidden="1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38"/>
      <c r="M1" s="38"/>
      <c r="N1" s="38"/>
      <c r="O1" s="38"/>
    </row>
    <row r="2" spans="1:15" ht="15.75" hidden="1" customHeight="1" x14ac:dyDescent="0.2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38"/>
      <c r="M2" s="38"/>
      <c r="N2" s="38"/>
      <c r="O2" s="38"/>
    </row>
    <row r="3" spans="1:15" ht="18" hidden="1" customHeight="1" x14ac:dyDescent="0.2">
      <c r="A3" s="41"/>
      <c r="B3" s="41"/>
      <c r="C3" s="41"/>
      <c r="D3" s="41"/>
      <c r="E3" s="41"/>
      <c r="F3" s="41"/>
      <c r="G3" s="41"/>
      <c r="H3" s="41"/>
      <c r="I3" s="42"/>
      <c r="J3" s="42"/>
      <c r="K3" s="42"/>
      <c r="L3" s="38"/>
      <c r="M3" s="38"/>
      <c r="N3" s="38"/>
      <c r="O3" s="38"/>
    </row>
    <row r="4" spans="1:15" ht="18" x14ac:dyDescent="0.2">
      <c r="A4" s="41"/>
      <c r="B4" s="41"/>
      <c r="C4" s="41"/>
      <c r="D4" s="41"/>
      <c r="E4" s="41"/>
      <c r="F4" s="41"/>
      <c r="G4" s="41"/>
      <c r="H4" s="41"/>
      <c r="I4" s="42"/>
      <c r="J4" s="42"/>
      <c r="K4" s="42"/>
      <c r="L4" s="38"/>
      <c r="M4" s="38"/>
      <c r="N4" s="38"/>
      <c r="O4" s="38"/>
    </row>
    <row r="5" spans="1:15" ht="15.75" customHeight="1" x14ac:dyDescent="0.2">
      <c r="A5" s="199" t="s">
        <v>486</v>
      </c>
      <c r="B5" s="199"/>
      <c r="C5" s="199"/>
      <c r="D5" s="199"/>
      <c r="E5" s="199"/>
      <c r="F5" s="199"/>
      <c r="G5" s="199"/>
      <c r="H5" s="199"/>
      <c r="I5" s="37"/>
      <c r="J5" s="37"/>
      <c r="K5" s="37"/>
      <c r="L5" s="38"/>
      <c r="M5" s="38"/>
      <c r="N5" s="38"/>
      <c r="O5" s="38"/>
    </row>
    <row r="6" spans="1:15" ht="18" x14ac:dyDescent="0.2">
      <c r="A6" s="41"/>
      <c r="B6" s="41"/>
      <c r="C6" s="41"/>
      <c r="D6" s="41"/>
      <c r="E6" s="41"/>
      <c r="F6" s="41"/>
      <c r="G6" s="41"/>
      <c r="H6" s="41"/>
      <c r="I6" s="42"/>
      <c r="J6" s="42"/>
      <c r="K6" s="42"/>
      <c r="L6" s="38"/>
      <c r="M6" s="38"/>
      <c r="N6" s="38"/>
      <c r="O6" s="38"/>
    </row>
    <row r="7" spans="1:15" s="32" customFormat="1" ht="57" x14ac:dyDescent="0.25">
      <c r="A7" s="198" t="s">
        <v>3</v>
      </c>
      <c r="B7" s="198"/>
      <c r="C7" s="50" t="s">
        <v>1967</v>
      </c>
      <c r="D7" s="50" t="s">
        <v>575</v>
      </c>
      <c r="E7" s="50" t="s">
        <v>576</v>
      </c>
      <c r="F7" s="50" t="s">
        <v>1968</v>
      </c>
      <c r="G7" s="50" t="s">
        <v>259</v>
      </c>
      <c r="H7" s="50" t="s">
        <v>1965</v>
      </c>
      <c r="I7" s="39"/>
      <c r="J7" s="39"/>
      <c r="K7" s="39"/>
      <c r="L7" s="39"/>
      <c r="M7" s="39"/>
      <c r="N7" s="39"/>
      <c r="O7" s="39"/>
    </row>
    <row r="8" spans="1:15" s="33" customFormat="1" ht="12.75" customHeight="1" x14ac:dyDescent="0.2">
      <c r="A8" s="197">
        <v>1</v>
      </c>
      <c r="B8" s="197"/>
      <c r="C8" s="51">
        <v>2</v>
      </c>
      <c r="D8" s="51">
        <v>3</v>
      </c>
      <c r="E8" s="51">
        <v>4.3333333333333304</v>
      </c>
      <c r="F8" s="51">
        <v>5.0833333333333304</v>
      </c>
      <c r="G8" s="51">
        <v>6</v>
      </c>
      <c r="H8" s="51">
        <v>7</v>
      </c>
      <c r="I8" s="38"/>
      <c r="J8" s="38"/>
      <c r="K8" s="38"/>
      <c r="L8" s="38"/>
      <c r="M8" s="40"/>
      <c r="N8" s="40"/>
      <c r="O8" s="40"/>
    </row>
    <row r="9" spans="1:15" ht="15" customHeight="1" x14ac:dyDescent="0.2">
      <c r="A9" s="54" t="s">
        <v>566</v>
      </c>
      <c r="B9" s="54" t="s">
        <v>25</v>
      </c>
      <c r="C9" s="58" t="s">
        <v>27</v>
      </c>
      <c r="D9" s="58" t="s">
        <v>27</v>
      </c>
      <c r="E9" s="58" t="s">
        <v>27</v>
      </c>
      <c r="F9" s="58" t="s">
        <v>27</v>
      </c>
      <c r="G9" s="58" t="s">
        <v>25</v>
      </c>
      <c r="H9" s="58" t="s">
        <v>25</v>
      </c>
      <c r="I9" s="38"/>
      <c r="J9" s="38"/>
      <c r="K9" s="38"/>
      <c r="L9" s="38"/>
      <c r="M9" s="53"/>
      <c r="N9" s="53"/>
      <c r="O9" s="53"/>
    </row>
    <row r="10" spans="1:15" x14ac:dyDescent="0.2">
      <c r="A10" s="95"/>
      <c r="B10" s="100" t="s">
        <v>254</v>
      </c>
      <c r="C10" s="94">
        <f>+C11+C13</f>
        <v>8853223</v>
      </c>
      <c r="D10" s="94">
        <f>+D11+D13</f>
        <v>17841920</v>
      </c>
      <c r="E10" s="94">
        <f>+E11+E13</f>
        <v>0</v>
      </c>
      <c r="F10" s="94">
        <f>+F11+F13</f>
        <v>10266793.920000015</v>
      </c>
      <c r="G10" s="85">
        <f>+F10/C10*100</f>
        <v>115.96673798909183</v>
      </c>
      <c r="H10" s="85">
        <f>+F10/D10*100</f>
        <v>57.543100294138824</v>
      </c>
      <c r="I10" s="38"/>
      <c r="J10" s="38"/>
      <c r="K10" s="38"/>
      <c r="L10" s="38"/>
      <c r="M10" s="40"/>
      <c r="N10" s="40"/>
      <c r="O10" s="40"/>
    </row>
    <row r="11" spans="1:15" x14ac:dyDescent="0.2">
      <c r="A11" s="80" t="s">
        <v>487</v>
      </c>
      <c r="B11" s="81" t="s">
        <v>488</v>
      </c>
      <c r="C11" s="82">
        <f>+C12</f>
        <v>0</v>
      </c>
      <c r="D11" s="83">
        <f t="shared" ref="D11:F11" si="0">+D12</f>
        <v>0</v>
      </c>
      <c r="E11" s="83">
        <f t="shared" si="0"/>
        <v>0</v>
      </c>
      <c r="F11" s="82">
        <f t="shared" si="0"/>
        <v>0</v>
      </c>
      <c r="G11" s="82" t="e">
        <f t="shared" ref="G11:G14" si="1">+F11/C11*100</f>
        <v>#DIV/0!</v>
      </c>
      <c r="H11" s="82" t="e">
        <f t="shared" ref="H11:H14" si="2">+F11/D11*100</f>
        <v>#DIV/0!</v>
      </c>
      <c r="I11" s="56"/>
      <c r="J11" s="56"/>
      <c r="K11" s="56"/>
      <c r="L11" s="56"/>
      <c r="M11" s="55"/>
      <c r="N11" s="55"/>
      <c r="O11" s="55"/>
    </row>
    <row r="12" spans="1:15" x14ac:dyDescent="0.2">
      <c r="A12" s="62" t="s">
        <v>489</v>
      </c>
      <c r="B12" s="63" t="s">
        <v>490</v>
      </c>
      <c r="C12" s="43"/>
      <c r="D12" s="44"/>
      <c r="E12" s="44"/>
      <c r="F12" s="43"/>
      <c r="G12" s="43" t="e">
        <f t="shared" si="1"/>
        <v>#DIV/0!</v>
      </c>
      <c r="H12" s="43" t="e">
        <f t="shared" si="2"/>
        <v>#DIV/0!</v>
      </c>
      <c r="I12" s="45"/>
      <c r="J12" s="45"/>
      <c r="K12" s="45"/>
      <c r="L12" s="45"/>
      <c r="M12" s="46"/>
      <c r="N12" s="46"/>
      <c r="O12" s="46"/>
    </row>
    <row r="13" spans="1:15" x14ac:dyDescent="0.2">
      <c r="A13" s="80" t="s">
        <v>491</v>
      </c>
      <c r="B13" s="81" t="s">
        <v>492</v>
      </c>
      <c r="C13" s="82">
        <f>+C14</f>
        <v>8853223</v>
      </c>
      <c r="D13" s="83">
        <f t="shared" ref="D13" si="3">+D14</f>
        <v>17841920</v>
      </c>
      <c r="E13" s="83">
        <f t="shared" ref="E13" si="4">+E14</f>
        <v>0</v>
      </c>
      <c r="F13" s="82">
        <f t="shared" ref="F13" si="5">+F14</f>
        <v>10266793.920000015</v>
      </c>
      <c r="G13" s="82">
        <f t="shared" si="1"/>
        <v>115.96673798909183</v>
      </c>
      <c r="H13" s="82">
        <f t="shared" si="2"/>
        <v>57.543100294138824</v>
      </c>
      <c r="I13" s="56"/>
      <c r="J13" s="56"/>
      <c r="K13" s="56"/>
      <c r="L13" s="56"/>
      <c r="M13" s="55"/>
      <c r="N13" s="55"/>
      <c r="O13" s="55"/>
    </row>
    <row r="14" spans="1:15" x14ac:dyDescent="0.2">
      <c r="A14" s="62" t="s">
        <v>493</v>
      </c>
      <c r="B14" s="63" t="s">
        <v>494</v>
      </c>
      <c r="C14" s="43">
        <v>8853223</v>
      </c>
      <c r="D14" s="44">
        <v>17841920</v>
      </c>
      <c r="E14" s="44"/>
      <c r="F14" s="43">
        <v>10266793.920000015</v>
      </c>
      <c r="G14" s="43">
        <f t="shared" si="1"/>
        <v>115.96673798909183</v>
      </c>
      <c r="H14" s="43">
        <f t="shared" si="2"/>
        <v>57.543100294138824</v>
      </c>
      <c r="I14" s="46"/>
      <c r="J14" s="46"/>
      <c r="K14" s="46"/>
      <c r="L14" s="46"/>
      <c r="M14" s="46"/>
      <c r="N14" s="46"/>
      <c r="O14" s="46"/>
    </row>
    <row r="15" spans="1:15" x14ac:dyDescent="0.2">
      <c r="A15" s="64"/>
      <c r="B15" s="65"/>
      <c r="C15" s="66"/>
      <c r="D15" s="67"/>
      <c r="E15" s="67"/>
      <c r="F15" s="66"/>
      <c r="G15" s="66"/>
      <c r="H15" s="66"/>
      <c r="I15" s="55"/>
      <c r="J15" s="55"/>
      <c r="K15" s="55"/>
      <c r="L15" s="55"/>
      <c r="M15" s="55"/>
      <c r="N15" s="55"/>
      <c r="O15" s="55"/>
    </row>
    <row r="16" spans="1:15" x14ac:dyDescent="0.2">
      <c r="A16" s="62"/>
      <c r="B16" s="63"/>
      <c r="C16" s="43"/>
      <c r="D16" s="44"/>
      <c r="E16" s="44"/>
      <c r="F16" s="43"/>
      <c r="G16" s="43"/>
      <c r="H16" s="43"/>
      <c r="I16" s="46"/>
      <c r="J16" s="46"/>
      <c r="K16" s="46"/>
      <c r="L16" s="46"/>
      <c r="M16" s="46"/>
      <c r="N16" s="46"/>
      <c r="O16" s="46"/>
    </row>
    <row r="17" spans="1:15" x14ac:dyDescent="0.2">
      <c r="A17" s="62"/>
      <c r="B17" s="63"/>
      <c r="C17" s="43"/>
      <c r="D17" s="44"/>
      <c r="E17" s="44"/>
      <c r="F17" s="43"/>
      <c r="G17" s="43"/>
      <c r="H17" s="43"/>
      <c r="I17" s="46"/>
      <c r="J17" s="46"/>
      <c r="K17" s="46"/>
      <c r="L17" s="46"/>
      <c r="M17" s="46"/>
      <c r="N17" s="46"/>
      <c r="O17" s="46"/>
    </row>
    <row r="18" spans="1:15" x14ac:dyDescent="0.2">
      <c r="A18" s="62"/>
      <c r="B18" s="63"/>
      <c r="C18" s="43"/>
      <c r="D18" s="44"/>
      <c r="E18" s="44"/>
      <c r="F18" s="43"/>
      <c r="G18" s="43"/>
      <c r="H18" s="43"/>
      <c r="I18" s="46"/>
      <c r="J18" s="46"/>
      <c r="K18" s="46"/>
      <c r="L18" s="46"/>
      <c r="M18" s="46"/>
      <c r="N18" s="46"/>
      <c r="O18" s="46"/>
    </row>
    <row r="19" spans="1:15" x14ac:dyDescent="0.2">
      <c r="A19" s="62"/>
      <c r="B19" s="63"/>
      <c r="C19" s="43"/>
      <c r="D19" s="44"/>
      <c r="E19" s="44"/>
      <c r="F19" s="43"/>
      <c r="G19" s="43"/>
      <c r="H19" s="43"/>
      <c r="I19" s="46"/>
      <c r="J19" s="46"/>
      <c r="K19" s="46"/>
      <c r="L19" s="46"/>
      <c r="M19" s="46"/>
      <c r="N19" s="46"/>
      <c r="O19" s="46"/>
    </row>
    <row r="20" spans="1:15" x14ac:dyDescent="0.2">
      <c r="A20" s="62"/>
      <c r="B20" s="63"/>
      <c r="C20" s="43"/>
      <c r="D20" s="44"/>
      <c r="E20" s="44"/>
      <c r="F20" s="43"/>
      <c r="G20" s="43"/>
      <c r="H20" s="43"/>
      <c r="I20" s="46"/>
      <c r="J20" s="46"/>
      <c r="K20" s="46"/>
      <c r="L20" s="46"/>
      <c r="M20" s="46"/>
      <c r="N20" s="46"/>
      <c r="O20" s="46"/>
    </row>
    <row r="21" spans="1:15" x14ac:dyDescent="0.2">
      <c r="A21" s="64"/>
      <c r="B21" s="65"/>
      <c r="C21" s="66"/>
      <c r="D21" s="67"/>
      <c r="E21" s="67"/>
      <c r="F21" s="66"/>
      <c r="G21" s="66"/>
      <c r="H21" s="66"/>
      <c r="I21" s="55"/>
      <c r="J21" s="55"/>
      <c r="K21" s="55"/>
      <c r="L21" s="55"/>
      <c r="M21" s="55"/>
      <c r="N21" s="55"/>
      <c r="O21" s="55"/>
    </row>
    <row r="22" spans="1:15" x14ac:dyDescent="0.2">
      <c r="A22" s="62"/>
      <c r="B22" s="63"/>
      <c r="C22" s="43"/>
      <c r="D22" s="44"/>
      <c r="E22" s="44"/>
      <c r="F22" s="43"/>
      <c r="G22" s="43"/>
      <c r="H22" s="43"/>
      <c r="I22" s="46"/>
      <c r="J22" s="46"/>
      <c r="K22" s="46"/>
      <c r="L22" s="46"/>
      <c r="M22" s="46"/>
      <c r="N22" s="46"/>
      <c r="O22" s="46"/>
    </row>
    <row r="23" spans="1:15" x14ac:dyDescent="0.2">
      <c r="A23" s="64"/>
      <c r="B23" s="65"/>
      <c r="C23" s="66"/>
      <c r="D23" s="67"/>
      <c r="E23" s="67"/>
      <c r="F23" s="66"/>
      <c r="G23" s="66"/>
      <c r="H23" s="66"/>
      <c r="I23" s="55"/>
      <c r="J23" s="55"/>
      <c r="K23" s="55"/>
      <c r="L23" s="55"/>
      <c r="M23" s="55"/>
      <c r="N23" s="55"/>
      <c r="O23" s="55"/>
    </row>
    <row r="24" spans="1:15" x14ac:dyDescent="0.2">
      <c r="A24" s="62"/>
      <c r="B24" s="63"/>
      <c r="C24" s="43"/>
      <c r="D24" s="44"/>
      <c r="E24" s="44"/>
      <c r="F24" s="43"/>
      <c r="G24" s="43"/>
      <c r="H24" s="43"/>
      <c r="I24" s="46"/>
      <c r="J24" s="46"/>
      <c r="K24" s="46"/>
      <c r="L24" s="46"/>
      <c r="M24" s="46"/>
      <c r="N24" s="46"/>
      <c r="O24" s="46"/>
    </row>
    <row r="25" spans="1:15" x14ac:dyDescent="0.2">
      <c r="A25" s="59"/>
      <c r="B25" s="59"/>
      <c r="C25" s="60"/>
      <c r="D25" s="61"/>
      <c r="E25" s="61"/>
      <c r="F25" s="60"/>
      <c r="G25" s="60"/>
      <c r="H25" s="60"/>
      <c r="I25" s="57"/>
      <c r="J25" s="57"/>
      <c r="K25" s="57"/>
      <c r="L25" s="57"/>
      <c r="M25" s="57"/>
      <c r="N25" s="57"/>
      <c r="O25" s="57"/>
    </row>
    <row r="26" spans="1:15" x14ac:dyDescent="0.2">
      <c r="A26" s="64"/>
      <c r="B26" s="65"/>
      <c r="C26" s="66"/>
      <c r="D26" s="67"/>
      <c r="E26" s="67"/>
      <c r="F26" s="66"/>
      <c r="G26" s="66"/>
      <c r="H26" s="66"/>
      <c r="I26" s="55"/>
      <c r="J26" s="55"/>
      <c r="K26" s="55"/>
      <c r="L26" s="55"/>
      <c r="M26" s="55"/>
      <c r="N26" s="55"/>
      <c r="O26" s="55"/>
    </row>
    <row r="27" spans="1:15" x14ac:dyDescent="0.2">
      <c r="A27" s="62"/>
      <c r="B27" s="63"/>
      <c r="C27" s="43"/>
      <c r="D27" s="44"/>
      <c r="E27" s="44"/>
      <c r="F27" s="43"/>
      <c r="G27" s="43"/>
      <c r="H27" s="43"/>
      <c r="I27" s="46"/>
      <c r="J27" s="46"/>
      <c r="K27" s="46"/>
      <c r="L27" s="46"/>
      <c r="M27" s="46"/>
      <c r="N27" s="46"/>
      <c r="O27" s="46"/>
    </row>
    <row r="28" spans="1:15" x14ac:dyDescent="0.2">
      <c r="A28" s="62"/>
      <c r="B28" s="63"/>
      <c r="C28" s="43"/>
      <c r="D28" s="44"/>
      <c r="E28" s="44"/>
      <c r="F28" s="43"/>
      <c r="G28" s="43"/>
      <c r="H28" s="43"/>
      <c r="I28" s="46"/>
      <c r="J28" s="46"/>
      <c r="K28" s="46"/>
      <c r="L28" s="46"/>
      <c r="M28" s="46"/>
      <c r="N28" s="46"/>
      <c r="O28" s="46"/>
    </row>
    <row r="29" spans="1:15" x14ac:dyDescent="0.2">
      <c r="A29" s="64"/>
      <c r="B29" s="65"/>
      <c r="C29" s="66"/>
      <c r="D29" s="67"/>
      <c r="E29" s="67"/>
      <c r="F29" s="66"/>
      <c r="G29" s="66"/>
      <c r="H29" s="66"/>
      <c r="I29" s="55"/>
      <c r="J29" s="55"/>
      <c r="K29" s="55"/>
      <c r="L29" s="55"/>
      <c r="M29" s="55"/>
      <c r="N29" s="55"/>
      <c r="O29" s="55"/>
    </row>
    <row r="30" spans="1:15" x14ac:dyDescent="0.2">
      <c r="A30" s="62"/>
      <c r="B30" s="63"/>
      <c r="C30" s="43"/>
      <c r="D30" s="44"/>
      <c r="E30" s="44"/>
      <c r="F30" s="43"/>
      <c r="G30" s="43"/>
      <c r="H30" s="43"/>
      <c r="I30" s="46"/>
      <c r="J30" s="46"/>
      <c r="K30" s="46"/>
      <c r="L30" s="46"/>
      <c r="M30" s="46"/>
      <c r="N30" s="46"/>
      <c r="O30" s="46"/>
    </row>
    <row r="31" spans="1:15" x14ac:dyDescent="0.2">
      <c r="A31" s="64"/>
      <c r="B31" s="65"/>
      <c r="C31" s="66"/>
      <c r="D31" s="67"/>
      <c r="E31" s="67"/>
      <c r="F31" s="66"/>
      <c r="G31" s="66"/>
      <c r="H31" s="66"/>
      <c r="I31" s="55"/>
      <c r="J31" s="55"/>
      <c r="K31" s="55"/>
      <c r="L31" s="55"/>
      <c r="M31" s="55"/>
      <c r="N31" s="55"/>
      <c r="O31" s="55"/>
    </row>
    <row r="32" spans="1:15" x14ac:dyDescent="0.2">
      <c r="A32" s="62"/>
      <c r="B32" s="63"/>
      <c r="C32" s="43"/>
      <c r="D32" s="44"/>
      <c r="E32" s="44"/>
      <c r="F32" s="43"/>
      <c r="G32" s="43"/>
      <c r="H32" s="43"/>
      <c r="I32" s="46"/>
      <c r="J32" s="46"/>
      <c r="K32" s="46"/>
      <c r="L32" s="46"/>
      <c r="M32" s="46"/>
      <c r="N32" s="46"/>
      <c r="O32" s="46"/>
    </row>
    <row r="33" spans="1:15" x14ac:dyDescent="0.2">
      <c r="A33" s="64"/>
      <c r="B33" s="65"/>
      <c r="C33" s="66"/>
      <c r="D33" s="67"/>
      <c r="E33" s="67"/>
      <c r="F33" s="66"/>
      <c r="G33" s="66"/>
      <c r="H33" s="66"/>
      <c r="I33" s="55"/>
      <c r="J33" s="55"/>
      <c r="K33" s="55"/>
      <c r="L33" s="55"/>
      <c r="M33" s="55"/>
      <c r="N33" s="55"/>
      <c r="O33" s="55"/>
    </row>
    <row r="34" spans="1:15" x14ac:dyDescent="0.2">
      <c r="A34" s="62"/>
      <c r="B34" s="63"/>
      <c r="C34" s="43"/>
      <c r="D34" s="44"/>
      <c r="E34" s="44"/>
      <c r="F34" s="43"/>
      <c r="G34" s="43"/>
      <c r="H34" s="43"/>
      <c r="I34" s="46"/>
      <c r="J34" s="46"/>
      <c r="K34" s="46"/>
      <c r="L34" s="46"/>
      <c r="M34" s="46"/>
      <c r="N34" s="46"/>
      <c r="O34" s="46"/>
    </row>
    <row r="35" spans="1:15" x14ac:dyDescent="0.2">
      <c r="A35" s="62"/>
      <c r="B35" s="63"/>
      <c r="C35" s="43"/>
      <c r="D35" s="44"/>
      <c r="E35" s="44"/>
      <c r="F35" s="43"/>
      <c r="G35" s="43"/>
      <c r="H35" s="43"/>
      <c r="I35" s="46"/>
      <c r="J35" s="46"/>
      <c r="K35" s="46"/>
      <c r="L35" s="46"/>
      <c r="M35" s="46"/>
      <c r="N35" s="46"/>
      <c r="O35" s="46"/>
    </row>
    <row r="36" spans="1:15" x14ac:dyDescent="0.2">
      <c r="A36" s="62"/>
      <c r="B36" s="63"/>
      <c r="C36" s="43"/>
      <c r="D36" s="44"/>
      <c r="E36" s="44"/>
      <c r="F36" s="43"/>
      <c r="G36" s="43"/>
      <c r="H36" s="43"/>
      <c r="I36" s="46"/>
      <c r="J36" s="46"/>
      <c r="K36" s="46"/>
      <c r="L36" s="46"/>
      <c r="M36" s="46"/>
      <c r="N36" s="46"/>
      <c r="O36" s="46"/>
    </row>
    <row r="37" spans="1:15" x14ac:dyDescent="0.2">
      <c r="A37" s="62"/>
      <c r="B37" s="63"/>
      <c r="C37" s="43"/>
      <c r="D37" s="44"/>
      <c r="E37" s="44"/>
      <c r="F37" s="43"/>
      <c r="G37" s="43"/>
      <c r="H37" s="43"/>
      <c r="I37" s="46"/>
      <c r="J37" s="46"/>
      <c r="K37" s="46"/>
      <c r="L37" s="46"/>
      <c r="M37" s="46"/>
      <c r="N37" s="46"/>
      <c r="O37" s="46"/>
    </row>
    <row r="38" spans="1:15" x14ac:dyDescent="0.2">
      <c r="A38" s="62"/>
      <c r="B38" s="63"/>
      <c r="C38" s="43"/>
      <c r="D38" s="44"/>
      <c r="E38" s="44"/>
      <c r="F38" s="43"/>
      <c r="G38" s="43"/>
      <c r="H38" s="43"/>
      <c r="I38" s="46"/>
      <c r="J38" s="46"/>
      <c r="K38" s="46"/>
      <c r="L38" s="46"/>
      <c r="M38" s="46"/>
      <c r="N38" s="46"/>
      <c r="O38" s="46"/>
    </row>
    <row r="39" spans="1:15" x14ac:dyDescent="0.2">
      <c r="A39" s="64"/>
      <c r="B39" s="65"/>
      <c r="C39" s="66"/>
      <c r="D39" s="67"/>
      <c r="E39" s="67"/>
      <c r="F39" s="66"/>
      <c r="G39" s="66"/>
      <c r="H39" s="66"/>
      <c r="I39" s="55"/>
      <c r="J39" s="55"/>
      <c r="K39" s="55"/>
      <c r="L39" s="55"/>
      <c r="M39" s="55"/>
      <c r="N39" s="55"/>
      <c r="O39" s="55"/>
    </row>
    <row r="40" spans="1:15" x14ac:dyDescent="0.2">
      <c r="A40" s="62"/>
      <c r="B40" s="63"/>
      <c r="C40" s="43"/>
      <c r="D40" s="44"/>
      <c r="E40" s="44"/>
      <c r="F40" s="43"/>
      <c r="G40" s="43"/>
      <c r="H40" s="43"/>
      <c r="I40" s="46"/>
      <c r="J40" s="46"/>
      <c r="K40" s="46"/>
      <c r="L40" s="46"/>
      <c r="M40" s="46"/>
      <c r="N40" s="46"/>
      <c r="O40" s="46"/>
    </row>
    <row r="41" spans="1:15" x14ac:dyDescent="0.2">
      <c r="A41" s="64"/>
      <c r="B41" s="65"/>
      <c r="C41" s="66"/>
      <c r="D41" s="67"/>
      <c r="E41" s="67"/>
      <c r="F41" s="66"/>
      <c r="G41" s="66"/>
      <c r="H41" s="66"/>
      <c r="I41" s="55"/>
      <c r="J41" s="55"/>
      <c r="K41" s="55"/>
      <c r="L41" s="55"/>
      <c r="M41" s="55"/>
      <c r="N41" s="55"/>
      <c r="O41" s="55"/>
    </row>
    <row r="42" spans="1:15" x14ac:dyDescent="0.2">
      <c r="A42" s="62"/>
      <c r="B42" s="63"/>
      <c r="C42" s="43"/>
      <c r="D42" s="44"/>
      <c r="E42" s="44"/>
      <c r="F42" s="43"/>
      <c r="G42" s="43"/>
      <c r="H42" s="43"/>
      <c r="I42" s="46"/>
      <c r="J42" s="46"/>
      <c r="K42" s="46"/>
      <c r="L42" s="46"/>
      <c r="M42" s="46"/>
      <c r="N42" s="46"/>
      <c r="O42" s="46"/>
    </row>
    <row r="43" spans="1:15" x14ac:dyDescent="0.2">
      <c r="A43" s="64"/>
      <c r="B43" s="65"/>
      <c r="C43" s="66"/>
      <c r="D43" s="66"/>
      <c r="E43" s="67"/>
      <c r="F43" s="66"/>
      <c r="G43" s="66"/>
      <c r="H43" s="66"/>
      <c r="I43" s="55"/>
      <c r="J43" s="55"/>
      <c r="K43" s="55"/>
      <c r="L43" s="55"/>
      <c r="M43" s="55"/>
      <c r="N43" s="55"/>
      <c r="O43" s="55"/>
    </row>
    <row r="44" spans="1:15" x14ac:dyDescent="0.2">
      <c r="A44" s="62"/>
      <c r="B44" s="63"/>
      <c r="C44" s="43"/>
      <c r="D44" s="43"/>
      <c r="E44" s="44"/>
      <c r="F44" s="43"/>
      <c r="G44" s="43"/>
      <c r="H44" s="43"/>
      <c r="I44" s="46"/>
      <c r="J44" s="46"/>
      <c r="K44" s="46"/>
      <c r="L44" s="46"/>
      <c r="M44" s="46"/>
      <c r="N44" s="46"/>
      <c r="O44" s="46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Normal="10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F8" sqref="F8"/>
    </sheetView>
  </sheetViews>
  <sheetFormatPr defaultRowHeight="12.75" x14ac:dyDescent="0.2"/>
  <cols>
    <col min="1" max="1" width="16.7109375" style="31" customWidth="1"/>
    <col min="2" max="2" width="50.7109375" style="34" customWidth="1"/>
    <col min="3" max="3" width="20.140625" style="35" customWidth="1"/>
    <col min="4" max="5" width="17.7109375" style="36" bestFit="1" customWidth="1"/>
    <col min="6" max="6" width="16.5703125" style="35" bestFit="1" customWidth="1"/>
    <col min="7" max="8" width="9.85546875" style="35" customWidth="1"/>
    <col min="9" max="9" width="15.42578125" style="31" bestFit="1" customWidth="1"/>
    <col min="10" max="10" width="9.42578125" style="31" bestFit="1" customWidth="1"/>
    <col min="11" max="11" width="15.42578125" style="31" bestFit="1" customWidth="1"/>
    <col min="12" max="12" width="9.42578125" style="31" bestFit="1" customWidth="1"/>
    <col min="13" max="256" width="9.140625" style="31"/>
    <col min="257" max="257" width="18.42578125" style="31" customWidth="1"/>
    <col min="258" max="258" width="50.7109375" style="31" customWidth="1"/>
    <col min="259" max="259" width="20.140625" style="31" customWidth="1"/>
    <col min="260" max="261" width="17.7109375" style="31" bestFit="1" customWidth="1"/>
    <col min="262" max="262" width="16.5703125" style="31" bestFit="1" customWidth="1"/>
    <col min="263" max="263" width="15.7109375" style="31" bestFit="1" customWidth="1"/>
    <col min="264" max="264" width="18.42578125" style="31" bestFit="1" customWidth="1"/>
    <col min="265" max="265" width="15.42578125" style="31" bestFit="1" customWidth="1"/>
    <col min="266" max="266" width="9.42578125" style="31" bestFit="1" customWidth="1"/>
    <col min="267" max="267" width="15.42578125" style="31" bestFit="1" customWidth="1"/>
    <col min="268" max="268" width="9.42578125" style="31" bestFit="1" customWidth="1"/>
    <col min="269" max="512" width="9.140625" style="31"/>
    <col min="513" max="513" width="18.42578125" style="31" customWidth="1"/>
    <col min="514" max="514" width="50.7109375" style="31" customWidth="1"/>
    <col min="515" max="515" width="20.140625" style="31" customWidth="1"/>
    <col min="516" max="517" width="17.7109375" style="31" bestFit="1" customWidth="1"/>
    <col min="518" max="518" width="16.5703125" style="31" bestFit="1" customWidth="1"/>
    <col min="519" max="519" width="15.7109375" style="31" bestFit="1" customWidth="1"/>
    <col min="520" max="520" width="18.42578125" style="31" bestFit="1" customWidth="1"/>
    <col min="521" max="521" width="15.42578125" style="31" bestFit="1" customWidth="1"/>
    <col min="522" max="522" width="9.42578125" style="31" bestFit="1" customWidth="1"/>
    <col min="523" max="523" width="15.42578125" style="31" bestFit="1" customWidth="1"/>
    <col min="524" max="524" width="9.42578125" style="31" bestFit="1" customWidth="1"/>
    <col min="525" max="768" width="9.140625" style="31"/>
    <col min="769" max="769" width="18.42578125" style="31" customWidth="1"/>
    <col min="770" max="770" width="50.7109375" style="31" customWidth="1"/>
    <col min="771" max="771" width="20.140625" style="31" customWidth="1"/>
    <col min="772" max="773" width="17.7109375" style="31" bestFit="1" customWidth="1"/>
    <col min="774" max="774" width="16.5703125" style="31" bestFit="1" customWidth="1"/>
    <col min="775" max="775" width="15.7109375" style="31" bestFit="1" customWidth="1"/>
    <col min="776" max="776" width="18.42578125" style="31" bestFit="1" customWidth="1"/>
    <col min="777" max="777" width="15.42578125" style="31" bestFit="1" customWidth="1"/>
    <col min="778" max="778" width="9.42578125" style="31" bestFit="1" customWidth="1"/>
    <col min="779" max="779" width="15.42578125" style="31" bestFit="1" customWidth="1"/>
    <col min="780" max="780" width="9.42578125" style="31" bestFit="1" customWidth="1"/>
    <col min="781" max="1024" width="9.140625" style="31"/>
    <col min="1025" max="1025" width="18.42578125" style="31" customWidth="1"/>
    <col min="1026" max="1026" width="50.7109375" style="31" customWidth="1"/>
    <col min="1027" max="1027" width="20.140625" style="31" customWidth="1"/>
    <col min="1028" max="1029" width="17.7109375" style="31" bestFit="1" customWidth="1"/>
    <col min="1030" max="1030" width="16.5703125" style="31" bestFit="1" customWidth="1"/>
    <col min="1031" max="1031" width="15.7109375" style="31" bestFit="1" customWidth="1"/>
    <col min="1032" max="1032" width="18.42578125" style="31" bestFit="1" customWidth="1"/>
    <col min="1033" max="1033" width="15.42578125" style="31" bestFit="1" customWidth="1"/>
    <col min="1034" max="1034" width="9.42578125" style="31" bestFit="1" customWidth="1"/>
    <col min="1035" max="1035" width="15.42578125" style="31" bestFit="1" customWidth="1"/>
    <col min="1036" max="1036" width="9.42578125" style="31" bestFit="1" customWidth="1"/>
    <col min="1037" max="1280" width="9.140625" style="31"/>
    <col min="1281" max="1281" width="18.42578125" style="31" customWidth="1"/>
    <col min="1282" max="1282" width="50.7109375" style="31" customWidth="1"/>
    <col min="1283" max="1283" width="20.140625" style="31" customWidth="1"/>
    <col min="1284" max="1285" width="17.7109375" style="31" bestFit="1" customWidth="1"/>
    <col min="1286" max="1286" width="16.5703125" style="31" bestFit="1" customWidth="1"/>
    <col min="1287" max="1287" width="15.7109375" style="31" bestFit="1" customWidth="1"/>
    <col min="1288" max="1288" width="18.42578125" style="31" bestFit="1" customWidth="1"/>
    <col min="1289" max="1289" width="15.42578125" style="31" bestFit="1" customWidth="1"/>
    <col min="1290" max="1290" width="9.42578125" style="31" bestFit="1" customWidth="1"/>
    <col min="1291" max="1291" width="15.42578125" style="31" bestFit="1" customWidth="1"/>
    <col min="1292" max="1292" width="9.42578125" style="31" bestFit="1" customWidth="1"/>
    <col min="1293" max="1536" width="9.140625" style="31"/>
    <col min="1537" max="1537" width="18.42578125" style="31" customWidth="1"/>
    <col min="1538" max="1538" width="50.7109375" style="31" customWidth="1"/>
    <col min="1539" max="1539" width="20.140625" style="31" customWidth="1"/>
    <col min="1540" max="1541" width="17.7109375" style="31" bestFit="1" customWidth="1"/>
    <col min="1542" max="1542" width="16.5703125" style="31" bestFit="1" customWidth="1"/>
    <col min="1543" max="1543" width="15.7109375" style="31" bestFit="1" customWidth="1"/>
    <col min="1544" max="1544" width="18.42578125" style="31" bestFit="1" customWidth="1"/>
    <col min="1545" max="1545" width="15.42578125" style="31" bestFit="1" customWidth="1"/>
    <col min="1546" max="1546" width="9.42578125" style="31" bestFit="1" customWidth="1"/>
    <col min="1547" max="1547" width="15.42578125" style="31" bestFit="1" customWidth="1"/>
    <col min="1548" max="1548" width="9.42578125" style="31" bestFit="1" customWidth="1"/>
    <col min="1549" max="1792" width="9.140625" style="31"/>
    <col min="1793" max="1793" width="18.42578125" style="31" customWidth="1"/>
    <col min="1794" max="1794" width="50.7109375" style="31" customWidth="1"/>
    <col min="1795" max="1795" width="20.140625" style="31" customWidth="1"/>
    <col min="1796" max="1797" width="17.7109375" style="31" bestFit="1" customWidth="1"/>
    <col min="1798" max="1798" width="16.5703125" style="31" bestFit="1" customWidth="1"/>
    <col min="1799" max="1799" width="15.7109375" style="31" bestFit="1" customWidth="1"/>
    <col min="1800" max="1800" width="18.42578125" style="31" bestFit="1" customWidth="1"/>
    <col min="1801" max="1801" width="15.42578125" style="31" bestFit="1" customWidth="1"/>
    <col min="1802" max="1802" width="9.42578125" style="31" bestFit="1" customWidth="1"/>
    <col min="1803" max="1803" width="15.42578125" style="31" bestFit="1" customWidth="1"/>
    <col min="1804" max="1804" width="9.42578125" style="31" bestFit="1" customWidth="1"/>
    <col min="1805" max="2048" width="9.140625" style="31"/>
    <col min="2049" max="2049" width="18.42578125" style="31" customWidth="1"/>
    <col min="2050" max="2050" width="50.7109375" style="31" customWidth="1"/>
    <col min="2051" max="2051" width="20.140625" style="31" customWidth="1"/>
    <col min="2052" max="2053" width="17.7109375" style="31" bestFit="1" customWidth="1"/>
    <col min="2054" max="2054" width="16.5703125" style="31" bestFit="1" customWidth="1"/>
    <col min="2055" max="2055" width="15.7109375" style="31" bestFit="1" customWidth="1"/>
    <col min="2056" max="2056" width="18.42578125" style="31" bestFit="1" customWidth="1"/>
    <col min="2057" max="2057" width="15.42578125" style="31" bestFit="1" customWidth="1"/>
    <col min="2058" max="2058" width="9.42578125" style="31" bestFit="1" customWidth="1"/>
    <col min="2059" max="2059" width="15.42578125" style="31" bestFit="1" customWidth="1"/>
    <col min="2060" max="2060" width="9.42578125" style="31" bestFit="1" customWidth="1"/>
    <col min="2061" max="2304" width="9.140625" style="31"/>
    <col min="2305" max="2305" width="18.42578125" style="31" customWidth="1"/>
    <col min="2306" max="2306" width="50.7109375" style="31" customWidth="1"/>
    <col min="2307" max="2307" width="20.140625" style="31" customWidth="1"/>
    <col min="2308" max="2309" width="17.7109375" style="31" bestFit="1" customWidth="1"/>
    <col min="2310" max="2310" width="16.5703125" style="31" bestFit="1" customWidth="1"/>
    <col min="2311" max="2311" width="15.7109375" style="31" bestFit="1" customWidth="1"/>
    <col min="2312" max="2312" width="18.42578125" style="31" bestFit="1" customWidth="1"/>
    <col min="2313" max="2313" width="15.42578125" style="31" bestFit="1" customWidth="1"/>
    <col min="2314" max="2314" width="9.42578125" style="31" bestFit="1" customWidth="1"/>
    <col min="2315" max="2315" width="15.42578125" style="31" bestFit="1" customWidth="1"/>
    <col min="2316" max="2316" width="9.42578125" style="31" bestFit="1" customWidth="1"/>
    <col min="2317" max="2560" width="9.140625" style="31"/>
    <col min="2561" max="2561" width="18.42578125" style="31" customWidth="1"/>
    <col min="2562" max="2562" width="50.7109375" style="31" customWidth="1"/>
    <col min="2563" max="2563" width="20.140625" style="31" customWidth="1"/>
    <col min="2564" max="2565" width="17.7109375" style="31" bestFit="1" customWidth="1"/>
    <col min="2566" max="2566" width="16.5703125" style="31" bestFit="1" customWidth="1"/>
    <col min="2567" max="2567" width="15.7109375" style="31" bestFit="1" customWidth="1"/>
    <col min="2568" max="2568" width="18.42578125" style="31" bestFit="1" customWidth="1"/>
    <col min="2569" max="2569" width="15.42578125" style="31" bestFit="1" customWidth="1"/>
    <col min="2570" max="2570" width="9.42578125" style="31" bestFit="1" customWidth="1"/>
    <col min="2571" max="2571" width="15.42578125" style="31" bestFit="1" customWidth="1"/>
    <col min="2572" max="2572" width="9.42578125" style="31" bestFit="1" customWidth="1"/>
    <col min="2573" max="2816" width="9.140625" style="31"/>
    <col min="2817" max="2817" width="18.42578125" style="31" customWidth="1"/>
    <col min="2818" max="2818" width="50.7109375" style="31" customWidth="1"/>
    <col min="2819" max="2819" width="20.140625" style="31" customWidth="1"/>
    <col min="2820" max="2821" width="17.7109375" style="31" bestFit="1" customWidth="1"/>
    <col min="2822" max="2822" width="16.5703125" style="31" bestFit="1" customWidth="1"/>
    <col min="2823" max="2823" width="15.7109375" style="31" bestFit="1" customWidth="1"/>
    <col min="2824" max="2824" width="18.42578125" style="31" bestFit="1" customWidth="1"/>
    <col min="2825" max="2825" width="15.42578125" style="31" bestFit="1" customWidth="1"/>
    <col min="2826" max="2826" width="9.42578125" style="31" bestFit="1" customWidth="1"/>
    <col min="2827" max="2827" width="15.42578125" style="31" bestFit="1" customWidth="1"/>
    <col min="2828" max="2828" width="9.42578125" style="31" bestFit="1" customWidth="1"/>
    <col min="2829" max="3072" width="9.140625" style="31"/>
    <col min="3073" max="3073" width="18.42578125" style="31" customWidth="1"/>
    <col min="3074" max="3074" width="50.7109375" style="31" customWidth="1"/>
    <col min="3075" max="3075" width="20.140625" style="31" customWidth="1"/>
    <col min="3076" max="3077" width="17.7109375" style="31" bestFit="1" customWidth="1"/>
    <col min="3078" max="3078" width="16.5703125" style="31" bestFit="1" customWidth="1"/>
    <col min="3079" max="3079" width="15.7109375" style="31" bestFit="1" customWidth="1"/>
    <col min="3080" max="3080" width="18.42578125" style="31" bestFit="1" customWidth="1"/>
    <col min="3081" max="3081" width="15.42578125" style="31" bestFit="1" customWidth="1"/>
    <col min="3082" max="3082" width="9.42578125" style="31" bestFit="1" customWidth="1"/>
    <col min="3083" max="3083" width="15.42578125" style="31" bestFit="1" customWidth="1"/>
    <col min="3084" max="3084" width="9.42578125" style="31" bestFit="1" customWidth="1"/>
    <col min="3085" max="3328" width="9.140625" style="31"/>
    <col min="3329" max="3329" width="18.42578125" style="31" customWidth="1"/>
    <col min="3330" max="3330" width="50.7109375" style="31" customWidth="1"/>
    <col min="3331" max="3331" width="20.140625" style="31" customWidth="1"/>
    <col min="3332" max="3333" width="17.7109375" style="31" bestFit="1" customWidth="1"/>
    <col min="3334" max="3334" width="16.5703125" style="31" bestFit="1" customWidth="1"/>
    <col min="3335" max="3335" width="15.7109375" style="31" bestFit="1" customWidth="1"/>
    <col min="3336" max="3336" width="18.42578125" style="31" bestFit="1" customWidth="1"/>
    <col min="3337" max="3337" width="15.42578125" style="31" bestFit="1" customWidth="1"/>
    <col min="3338" max="3338" width="9.42578125" style="31" bestFit="1" customWidth="1"/>
    <col min="3339" max="3339" width="15.42578125" style="31" bestFit="1" customWidth="1"/>
    <col min="3340" max="3340" width="9.42578125" style="31" bestFit="1" customWidth="1"/>
    <col min="3341" max="3584" width="9.140625" style="31"/>
    <col min="3585" max="3585" width="18.42578125" style="31" customWidth="1"/>
    <col min="3586" max="3586" width="50.7109375" style="31" customWidth="1"/>
    <col min="3587" max="3587" width="20.140625" style="31" customWidth="1"/>
    <col min="3588" max="3589" width="17.7109375" style="31" bestFit="1" customWidth="1"/>
    <col min="3590" max="3590" width="16.5703125" style="31" bestFit="1" customWidth="1"/>
    <col min="3591" max="3591" width="15.7109375" style="31" bestFit="1" customWidth="1"/>
    <col min="3592" max="3592" width="18.42578125" style="31" bestFit="1" customWidth="1"/>
    <col min="3593" max="3593" width="15.42578125" style="31" bestFit="1" customWidth="1"/>
    <col min="3594" max="3594" width="9.42578125" style="31" bestFit="1" customWidth="1"/>
    <col min="3595" max="3595" width="15.42578125" style="31" bestFit="1" customWidth="1"/>
    <col min="3596" max="3596" width="9.42578125" style="31" bestFit="1" customWidth="1"/>
    <col min="3597" max="3840" width="9.140625" style="31"/>
    <col min="3841" max="3841" width="18.42578125" style="31" customWidth="1"/>
    <col min="3842" max="3842" width="50.7109375" style="31" customWidth="1"/>
    <col min="3843" max="3843" width="20.140625" style="31" customWidth="1"/>
    <col min="3844" max="3845" width="17.7109375" style="31" bestFit="1" customWidth="1"/>
    <col min="3846" max="3846" width="16.5703125" style="31" bestFit="1" customWidth="1"/>
    <col min="3847" max="3847" width="15.7109375" style="31" bestFit="1" customWidth="1"/>
    <col min="3848" max="3848" width="18.42578125" style="31" bestFit="1" customWidth="1"/>
    <col min="3849" max="3849" width="15.42578125" style="31" bestFit="1" customWidth="1"/>
    <col min="3850" max="3850" width="9.42578125" style="31" bestFit="1" customWidth="1"/>
    <col min="3851" max="3851" width="15.42578125" style="31" bestFit="1" customWidth="1"/>
    <col min="3852" max="3852" width="9.42578125" style="31" bestFit="1" customWidth="1"/>
    <col min="3853" max="4096" width="9.140625" style="31"/>
    <col min="4097" max="4097" width="18.42578125" style="31" customWidth="1"/>
    <col min="4098" max="4098" width="50.7109375" style="31" customWidth="1"/>
    <col min="4099" max="4099" width="20.140625" style="31" customWidth="1"/>
    <col min="4100" max="4101" width="17.7109375" style="31" bestFit="1" customWidth="1"/>
    <col min="4102" max="4102" width="16.5703125" style="31" bestFit="1" customWidth="1"/>
    <col min="4103" max="4103" width="15.7109375" style="31" bestFit="1" customWidth="1"/>
    <col min="4104" max="4104" width="18.42578125" style="31" bestFit="1" customWidth="1"/>
    <col min="4105" max="4105" width="15.42578125" style="31" bestFit="1" customWidth="1"/>
    <col min="4106" max="4106" width="9.42578125" style="31" bestFit="1" customWidth="1"/>
    <col min="4107" max="4107" width="15.42578125" style="31" bestFit="1" customWidth="1"/>
    <col min="4108" max="4108" width="9.42578125" style="31" bestFit="1" customWidth="1"/>
    <col min="4109" max="4352" width="9.140625" style="31"/>
    <col min="4353" max="4353" width="18.42578125" style="31" customWidth="1"/>
    <col min="4354" max="4354" width="50.7109375" style="31" customWidth="1"/>
    <col min="4355" max="4355" width="20.140625" style="31" customWidth="1"/>
    <col min="4356" max="4357" width="17.7109375" style="31" bestFit="1" customWidth="1"/>
    <col min="4358" max="4358" width="16.5703125" style="31" bestFit="1" customWidth="1"/>
    <col min="4359" max="4359" width="15.7109375" style="31" bestFit="1" customWidth="1"/>
    <col min="4360" max="4360" width="18.42578125" style="31" bestFit="1" customWidth="1"/>
    <col min="4361" max="4361" width="15.42578125" style="31" bestFit="1" customWidth="1"/>
    <col min="4362" max="4362" width="9.42578125" style="31" bestFit="1" customWidth="1"/>
    <col min="4363" max="4363" width="15.42578125" style="31" bestFit="1" customWidth="1"/>
    <col min="4364" max="4364" width="9.42578125" style="31" bestFit="1" customWidth="1"/>
    <col min="4365" max="4608" width="9.140625" style="31"/>
    <col min="4609" max="4609" width="18.42578125" style="31" customWidth="1"/>
    <col min="4610" max="4610" width="50.7109375" style="31" customWidth="1"/>
    <col min="4611" max="4611" width="20.140625" style="31" customWidth="1"/>
    <col min="4612" max="4613" width="17.7109375" style="31" bestFit="1" customWidth="1"/>
    <col min="4614" max="4614" width="16.5703125" style="31" bestFit="1" customWidth="1"/>
    <col min="4615" max="4615" width="15.7109375" style="31" bestFit="1" customWidth="1"/>
    <col min="4616" max="4616" width="18.42578125" style="31" bestFit="1" customWidth="1"/>
    <col min="4617" max="4617" width="15.42578125" style="31" bestFit="1" customWidth="1"/>
    <col min="4618" max="4618" width="9.42578125" style="31" bestFit="1" customWidth="1"/>
    <col min="4619" max="4619" width="15.42578125" style="31" bestFit="1" customWidth="1"/>
    <col min="4620" max="4620" width="9.42578125" style="31" bestFit="1" customWidth="1"/>
    <col min="4621" max="4864" width="9.140625" style="31"/>
    <col min="4865" max="4865" width="18.42578125" style="31" customWidth="1"/>
    <col min="4866" max="4866" width="50.7109375" style="31" customWidth="1"/>
    <col min="4867" max="4867" width="20.140625" style="31" customWidth="1"/>
    <col min="4868" max="4869" width="17.7109375" style="31" bestFit="1" customWidth="1"/>
    <col min="4870" max="4870" width="16.5703125" style="31" bestFit="1" customWidth="1"/>
    <col min="4871" max="4871" width="15.7109375" style="31" bestFit="1" customWidth="1"/>
    <col min="4872" max="4872" width="18.42578125" style="31" bestFit="1" customWidth="1"/>
    <col min="4873" max="4873" width="15.42578125" style="31" bestFit="1" customWidth="1"/>
    <col min="4874" max="4874" width="9.42578125" style="31" bestFit="1" customWidth="1"/>
    <col min="4875" max="4875" width="15.42578125" style="31" bestFit="1" customWidth="1"/>
    <col min="4876" max="4876" width="9.42578125" style="31" bestFit="1" customWidth="1"/>
    <col min="4877" max="5120" width="9.140625" style="31"/>
    <col min="5121" max="5121" width="18.42578125" style="31" customWidth="1"/>
    <col min="5122" max="5122" width="50.7109375" style="31" customWidth="1"/>
    <col min="5123" max="5123" width="20.140625" style="31" customWidth="1"/>
    <col min="5124" max="5125" width="17.7109375" style="31" bestFit="1" customWidth="1"/>
    <col min="5126" max="5126" width="16.5703125" style="31" bestFit="1" customWidth="1"/>
    <col min="5127" max="5127" width="15.7109375" style="31" bestFit="1" customWidth="1"/>
    <col min="5128" max="5128" width="18.42578125" style="31" bestFit="1" customWidth="1"/>
    <col min="5129" max="5129" width="15.42578125" style="31" bestFit="1" customWidth="1"/>
    <col min="5130" max="5130" width="9.42578125" style="31" bestFit="1" customWidth="1"/>
    <col min="5131" max="5131" width="15.42578125" style="31" bestFit="1" customWidth="1"/>
    <col min="5132" max="5132" width="9.42578125" style="31" bestFit="1" customWidth="1"/>
    <col min="5133" max="5376" width="9.140625" style="31"/>
    <col min="5377" max="5377" width="18.42578125" style="31" customWidth="1"/>
    <col min="5378" max="5378" width="50.7109375" style="31" customWidth="1"/>
    <col min="5379" max="5379" width="20.140625" style="31" customWidth="1"/>
    <col min="5380" max="5381" width="17.7109375" style="31" bestFit="1" customWidth="1"/>
    <col min="5382" max="5382" width="16.5703125" style="31" bestFit="1" customWidth="1"/>
    <col min="5383" max="5383" width="15.7109375" style="31" bestFit="1" customWidth="1"/>
    <col min="5384" max="5384" width="18.42578125" style="31" bestFit="1" customWidth="1"/>
    <col min="5385" max="5385" width="15.42578125" style="31" bestFit="1" customWidth="1"/>
    <col min="5386" max="5386" width="9.42578125" style="31" bestFit="1" customWidth="1"/>
    <col min="5387" max="5387" width="15.42578125" style="31" bestFit="1" customWidth="1"/>
    <col min="5388" max="5388" width="9.42578125" style="31" bestFit="1" customWidth="1"/>
    <col min="5389" max="5632" width="9.140625" style="31"/>
    <col min="5633" max="5633" width="18.42578125" style="31" customWidth="1"/>
    <col min="5634" max="5634" width="50.7109375" style="31" customWidth="1"/>
    <col min="5635" max="5635" width="20.140625" style="31" customWidth="1"/>
    <col min="5636" max="5637" width="17.7109375" style="31" bestFit="1" customWidth="1"/>
    <col min="5638" max="5638" width="16.5703125" style="31" bestFit="1" customWidth="1"/>
    <col min="5639" max="5639" width="15.7109375" style="31" bestFit="1" customWidth="1"/>
    <col min="5640" max="5640" width="18.42578125" style="31" bestFit="1" customWidth="1"/>
    <col min="5641" max="5641" width="15.42578125" style="31" bestFit="1" customWidth="1"/>
    <col min="5642" max="5642" width="9.42578125" style="31" bestFit="1" customWidth="1"/>
    <col min="5643" max="5643" width="15.42578125" style="31" bestFit="1" customWidth="1"/>
    <col min="5644" max="5644" width="9.42578125" style="31" bestFit="1" customWidth="1"/>
    <col min="5645" max="5888" width="9.140625" style="31"/>
    <col min="5889" max="5889" width="18.42578125" style="31" customWidth="1"/>
    <col min="5890" max="5890" width="50.7109375" style="31" customWidth="1"/>
    <col min="5891" max="5891" width="20.140625" style="31" customWidth="1"/>
    <col min="5892" max="5893" width="17.7109375" style="31" bestFit="1" customWidth="1"/>
    <col min="5894" max="5894" width="16.5703125" style="31" bestFit="1" customWidth="1"/>
    <col min="5895" max="5895" width="15.7109375" style="31" bestFit="1" customWidth="1"/>
    <col min="5896" max="5896" width="18.42578125" style="31" bestFit="1" customWidth="1"/>
    <col min="5897" max="5897" width="15.42578125" style="31" bestFit="1" customWidth="1"/>
    <col min="5898" max="5898" width="9.42578125" style="31" bestFit="1" customWidth="1"/>
    <col min="5899" max="5899" width="15.42578125" style="31" bestFit="1" customWidth="1"/>
    <col min="5900" max="5900" width="9.42578125" style="31" bestFit="1" customWidth="1"/>
    <col min="5901" max="6144" width="9.140625" style="31"/>
    <col min="6145" max="6145" width="18.42578125" style="31" customWidth="1"/>
    <col min="6146" max="6146" width="50.7109375" style="31" customWidth="1"/>
    <col min="6147" max="6147" width="20.140625" style="31" customWidth="1"/>
    <col min="6148" max="6149" width="17.7109375" style="31" bestFit="1" customWidth="1"/>
    <col min="6150" max="6150" width="16.5703125" style="31" bestFit="1" customWidth="1"/>
    <col min="6151" max="6151" width="15.7109375" style="31" bestFit="1" customWidth="1"/>
    <col min="6152" max="6152" width="18.42578125" style="31" bestFit="1" customWidth="1"/>
    <col min="6153" max="6153" width="15.42578125" style="31" bestFit="1" customWidth="1"/>
    <col min="6154" max="6154" width="9.42578125" style="31" bestFit="1" customWidth="1"/>
    <col min="6155" max="6155" width="15.42578125" style="31" bestFit="1" customWidth="1"/>
    <col min="6156" max="6156" width="9.42578125" style="31" bestFit="1" customWidth="1"/>
    <col min="6157" max="6400" width="9.140625" style="31"/>
    <col min="6401" max="6401" width="18.42578125" style="31" customWidth="1"/>
    <col min="6402" max="6402" width="50.7109375" style="31" customWidth="1"/>
    <col min="6403" max="6403" width="20.140625" style="31" customWidth="1"/>
    <col min="6404" max="6405" width="17.7109375" style="31" bestFit="1" customWidth="1"/>
    <col min="6406" max="6406" width="16.5703125" style="31" bestFit="1" customWidth="1"/>
    <col min="6407" max="6407" width="15.7109375" style="31" bestFit="1" customWidth="1"/>
    <col min="6408" max="6408" width="18.42578125" style="31" bestFit="1" customWidth="1"/>
    <col min="6409" max="6409" width="15.42578125" style="31" bestFit="1" customWidth="1"/>
    <col min="6410" max="6410" width="9.42578125" style="31" bestFit="1" customWidth="1"/>
    <col min="6411" max="6411" width="15.42578125" style="31" bestFit="1" customWidth="1"/>
    <col min="6412" max="6412" width="9.42578125" style="31" bestFit="1" customWidth="1"/>
    <col min="6413" max="6656" width="9.140625" style="31"/>
    <col min="6657" max="6657" width="18.42578125" style="31" customWidth="1"/>
    <col min="6658" max="6658" width="50.7109375" style="31" customWidth="1"/>
    <col min="6659" max="6659" width="20.140625" style="31" customWidth="1"/>
    <col min="6660" max="6661" width="17.7109375" style="31" bestFit="1" customWidth="1"/>
    <col min="6662" max="6662" width="16.5703125" style="31" bestFit="1" customWidth="1"/>
    <col min="6663" max="6663" width="15.7109375" style="31" bestFit="1" customWidth="1"/>
    <col min="6664" max="6664" width="18.42578125" style="31" bestFit="1" customWidth="1"/>
    <col min="6665" max="6665" width="15.42578125" style="31" bestFit="1" customWidth="1"/>
    <col min="6666" max="6666" width="9.42578125" style="31" bestFit="1" customWidth="1"/>
    <col min="6667" max="6667" width="15.42578125" style="31" bestFit="1" customWidth="1"/>
    <col min="6668" max="6668" width="9.42578125" style="31" bestFit="1" customWidth="1"/>
    <col min="6669" max="6912" width="9.140625" style="31"/>
    <col min="6913" max="6913" width="18.42578125" style="31" customWidth="1"/>
    <col min="6914" max="6914" width="50.7109375" style="31" customWidth="1"/>
    <col min="6915" max="6915" width="20.140625" style="31" customWidth="1"/>
    <col min="6916" max="6917" width="17.7109375" style="31" bestFit="1" customWidth="1"/>
    <col min="6918" max="6918" width="16.5703125" style="31" bestFit="1" customWidth="1"/>
    <col min="6919" max="6919" width="15.7109375" style="31" bestFit="1" customWidth="1"/>
    <col min="6920" max="6920" width="18.42578125" style="31" bestFit="1" customWidth="1"/>
    <col min="6921" max="6921" width="15.42578125" style="31" bestFit="1" customWidth="1"/>
    <col min="6922" max="6922" width="9.42578125" style="31" bestFit="1" customWidth="1"/>
    <col min="6923" max="6923" width="15.42578125" style="31" bestFit="1" customWidth="1"/>
    <col min="6924" max="6924" width="9.42578125" style="31" bestFit="1" customWidth="1"/>
    <col min="6925" max="7168" width="9.140625" style="31"/>
    <col min="7169" max="7169" width="18.42578125" style="31" customWidth="1"/>
    <col min="7170" max="7170" width="50.7109375" style="31" customWidth="1"/>
    <col min="7171" max="7171" width="20.140625" style="31" customWidth="1"/>
    <col min="7172" max="7173" width="17.7109375" style="31" bestFit="1" customWidth="1"/>
    <col min="7174" max="7174" width="16.5703125" style="31" bestFit="1" customWidth="1"/>
    <col min="7175" max="7175" width="15.7109375" style="31" bestFit="1" customWidth="1"/>
    <col min="7176" max="7176" width="18.42578125" style="31" bestFit="1" customWidth="1"/>
    <col min="7177" max="7177" width="15.42578125" style="31" bestFit="1" customWidth="1"/>
    <col min="7178" max="7178" width="9.42578125" style="31" bestFit="1" customWidth="1"/>
    <col min="7179" max="7179" width="15.42578125" style="31" bestFit="1" customWidth="1"/>
    <col min="7180" max="7180" width="9.42578125" style="31" bestFit="1" customWidth="1"/>
    <col min="7181" max="7424" width="9.140625" style="31"/>
    <col min="7425" max="7425" width="18.42578125" style="31" customWidth="1"/>
    <col min="7426" max="7426" width="50.7109375" style="31" customWidth="1"/>
    <col min="7427" max="7427" width="20.140625" style="31" customWidth="1"/>
    <col min="7428" max="7429" width="17.7109375" style="31" bestFit="1" customWidth="1"/>
    <col min="7430" max="7430" width="16.5703125" style="31" bestFit="1" customWidth="1"/>
    <col min="7431" max="7431" width="15.7109375" style="31" bestFit="1" customWidth="1"/>
    <col min="7432" max="7432" width="18.42578125" style="31" bestFit="1" customWidth="1"/>
    <col min="7433" max="7433" width="15.42578125" style="31" bestFit="1" customWidth="1"/>
    <col min="7434" max="7434" width="9.42578125" style="31" bestFit="1" customWidth="1"/>
    <col min="7435" max="7435" width="15.42578125" style="31" bestFit="1" customWidth="1"/>
    <col min="7436" max="7436" width="9.42578125" style="31" bestFit="1" customWidth="1"/>
    <col min="7437" max="7680" width="9.140625" style="31"/>
    <col min="7681" max="7681" width="18.42578125" style="31" customWidth="1"/>
    <col min="7682" max="7682" width="50.7109375" style="31" customWidth="1"/>
    <col min="7683" max="7683" width="20.140625" style="31" customWidth="1"/>
    <col min="7684" max="7685" width="17.7109375" style="31" bestFit="1" customWidth="1"/>
    <col min="7686" max="7686" width="16.5703125" style="31" bestFit="1" customWidth="1"/>
    <col min="7687" max="7687" width="15.7109375" style="31" bestFit="1" customWidth="1"/>
    <col min="7688" max="7688" width="18.42578125" style="31" bestFit="1" customWidth="1"/>
    <col min="7689" max="7689" width="15.42578125" style="31" bestFit="1" customWidth="1"/>
    <col min="7690" max="7690" width="9.42578125" style="31" bestFit="1" customWidth="1"/>
    <col min="7691" max="7691" width="15.42578125" style="31" bestFit="1" customWidth="1"/>
    <col min="7692" max="7692" width="9.42578125" style="31" bestFit="1" customWidth="1"/>
    <col min="7693" max="7936" width="9.140625" style="31"/>
    <col min="7937" max="7937" width="18.42578125" style="31" customWidth="1"/>
    <col min="7938" max="7938" width="50.7109375" style="31" customWidth="1"/>
    <col min="7939" max="7939" width="20.140625" style="31" customWidth="1"/>
    <col min="7940" max="7941" width="17.7109375" style="31" bestFit="1" customWidth="1"/>
    <col min="7942" max="7942" width="16.5703125" style="31" bestFit="1" customWidth="1"/>
    <col min="7943" max="7943" width="15.7109375" style="31" bestFit="1" customWidth="1"/>
    <col min="7944" max="7944" width="18.42578125" style="31" bestFit="1" customWidth="1"/>
    <col min="7945" max="7945" width="15.42578125" style="31" bestFit="1" customWidth="1"/>
    <col min="7946" max="7946" width="9.42578125" style="31" bestFit="1" customWidth="1"/>
    <col min="7947" max="7947" width="15.42578125" style="31" bestFit="1" customWidth="1"/>
    <col min="7948" max="7948" width="9.42578125" style="31" bestFit="1" customWidth="1"/>
    <col min="7949" max="8192" width="9.140625" style="31"/>
    <col min="8193" max="8193" width="18.42578125" style="31" customWidth="1"/>
    <col min="8194" max="8194" width="50.7109375" style="31" customWidth="1"/>
    <col min="8195" max="8195" width="20.140625" style="31" customWidth="1"/>
    <col min="8196" max="8197" width="17.7109375" style="31" bestFit="1" customWidth="1"/>
    <col min="8198" max="8198" width="16.5703125" style="31" bestFit="1" customWidth="1"/>
    <col min="8199" max="8199" width="15.7109375" style="31" bestFit="1" customWidth="1"/>
    <col min="8200" max="8200" width="18.42578125" style="31" bestFit="1" customWidth="1"/>
    <col min="8201" max="8201" width="15.42578125" style="31" bestFit="1" customWidth="1"/>
    <col min="8202" max="8202" width="9.42578125" style="31" bestFit="1" customWidth="1"/>
    <col min="8203" max="8203" width="15.42578125" style="31" bestFit="1" customWidth="1"/>
    <col min="8204" max="8204" width="9.42578125" style="31" bestFit="1" customWidth="1"/>
    <col min="8205" max="8448" width="9.140625" style="31"/>
    <col min="8449" max="8449" width="18.42578125" style="31" customWidth="1"/>
    <col min="8450" max="8450" width="50.7109375" style="31" customWidth="1"/>
    <col min="8451" max="8451" width="20.140625" style="31" customWidth="1"/>
    <col min="8452" max="8453" width="17.7109375" style="31" bestFit="1" customWidth="1"/>
    <col min="8454" max="8454" width="16.5703125" style="31" bestFit="1" customWidth="1"/>
    <col min="8455" max="8455" width="15.7109375" style="31" bestFit="1" customWidth="1"/>
    <col min="8456" max="8456" width="18.42578125" style="31" bestFit="1" customWidth="1"/>
    <col min="8457" max="8457" width="15.42578125" style="31" bestFit="1" customWidth="1"/>
    <col min="8458" max="8458" width="9.42578125" style="31" bestFit="1" customWidth="1"/>
    <col min="8459" max="8459" width="15.42578125" style="31" bestFit="1" customWidth="1"/>
    <col min="8460" max="8460" width="9.42578125" style="31" bestFit="1" customWidth="1"/>
    <col min="8461" max="8704" width="9.140625" style="31"/>
    <col min="8705" max="8705" width="18.42578125" style="31" customWidth="1"/>
    <col min="8706" max="8706" width="50.7109375" style="31" customWidth="1"/>
    <col min="8707" max="8707" width="20.140625" style="31" customWidth="1"/>
    <col min="8708" max="8709" width="17.7109375" style="31" bestFit="1" customWidth="1"/>
    <col min="8710" max="8710" width="16.5703125" style="31" bestFit="1" customWidth="1"/>
    <col min="8711" max="8711" width="15.7109375" style="31" bestFit="1" customWidth="1"/>
    <col min="8712" max="8712" width="18.42578125" style="31" bestFit="1" customWidth="1"/>
    <col min="8713" max="8713" width="15.42578125" style="31" bestFit="1" customWidth="1"/>
    <col min="8714" max="8714" width="9.42578125" style="31" bestFit="1" customWidth="1"/>
    <col min="8715" max="8715" width="15.42578125" style="31" bestFit="1" customWidth="1"/>
    <col min="8716" max="8716" width="9.42578125" style="31" bestFit="1" customWidth="1"/>
    <col min="8717" max="8960" width="9.140625" style="31"/>
    <col min="8961" max="8961" width="18.42578125" style="31" customWidth="1"/>
    <col min="8962" max="8962" width="50.7109375" style="31" customWidth="1"/>
    <col min="8963" max="8963" width="20.140625" style="31" customWidth="1"/>
    <col min="8964" max="8965" width="17.7109375" style="31" bestFit="1" customWidth="1"/>
    <col min="8966" max="8966" width="16.5703125" style="31" bestFit="1" customWidth="1"/>
    <col min="8967" max="8967" width="15.7109375" style="31" bestFit="1" customWidth="1"/>
    <col min="8968" max="8968" width="18.42578125" style="31" bestFit="1" customWidth="1"/>
    <col min="8969" max="8969" width="15.42578125" style="31" bestFit="1" customWidth="1"/>
    <col min="8970" max="8970" width="9.42578125" style="31" bestFit="1" customWidth="1"/>
    <col min="8971" max="8971" width="15.42578125" style="31" bestFit="1" customWidth="1"/>
    <col min="8972" max="8972" width="9.42578125" style="31" bestFit="1" customWidth="1"/>
    <col min="8973" max="9216" width="9.140625" style="31"/>
    <col min="9217" max="9217" width="18.42578125" style="31" customWidth="1"/>
    <col min="9218" max="9218" width="50.7109375" style="31" customWidth="1"/>
    <col min="9219" max="9219" width="20.140625" style="31" customWidth="1"/>
    <col min="9220" max="9221" width="17.7109375" style="31" bestFit="1" customWidth="1"/>
    <col min="9222" max="9222" width="16.5703125" style="31" bestFit="1" customWidth="1"/>
    <col min="9223" max="9223" width="15.7109375" style="31" bestFit="1" customWidth="1"/>
    <col min="9224" max="9224" width="18.42578125" style="31" bestFit="1" customWidth="1"/>
    <col min="9225" max="9225" width="15.42578125" style="31" bestFit="1" customWidth="1"/>
    <col min="9226" max="9226" width="9.42578125" style="31" bestFit="1" customWidth="1"/>
    <col min="9227" max="9227" width="15.42578125" style="31" bestFit="1" customWidth="1"/>
    <col min="9228" max="9228" width="9.42578125" style="31" bestFit="1" customWidth="1"/>
    <col min="9229" max="9472" width="9.140625" style="31"/>
    <col min="9473" max="9473" width="18.42578125" style="31" customWidth="1"/>
    <col min="9474" max="9474" width="50.7109375" style="31" customWidth="1"/>
    <col min="9475" max="9475" width="20.140625" style="31" customWidth="1"/>
    <col min="9476" max="9477" width="17.7109375" style="31" bestFit="1" customWidth="1"/>
    <col min="9478" max="9478" width="16.5703125" style="31" bestFit="1" customWidth="1"/>
    <col min="9479" max="9479" width="15.7109375" style="31" bestFit="1" customWidth="1"/>
    <col min="9480" max="9480" width="18.42578125" style="31" bestFit="1" customWidth="1"/>
    <col min="9481" max="9481" width="15.42578125" style="31" bestFit="1" customWidth="1"/>
    <col min="9482" max="9482" width="9.42578125" style="31" bestFit="1" customWidth="1"/>
    <col min="9483" max="9483" width="15.42578125" style="31" bestFit="1" customWidth="1"/>
    <col min="9484" max="9484" width="9.42578125" style="31" bestFit="1" customWidth="1"/>
    <col min="9485" max="9728" width="9.140625" style="31"/>
    <col min="9729" max="9729" width="18.42578125" style="31" customWidth="1"/>
    <col min="9730" max="9730" width="50.7109375" style="31" customWidth="1"/>
    <col min="9731" max="9731" width="20.140625" style="31" customWidth="1"/>
    <col min="9732" max="9733" width="17.7109375" style="31" bestFit="1" customWidth="1"/>
    <col min="9734" max="9734" width="16.5703125" style="31" bestFit="1" customWidth="1"/>
    <col min="9735" max="9735" width="15.7109375" style="31" bestFit="1" customWidth="1"/>
    <col min="9736" max="9736" width="18.42578125" style="31" bestFit="1" customWidth="1"/>
    <col min="9737" max="9737" width="15.42578125" style="31" bestFit="1" customWidth="1"/>
    <col min="9738" max="9738" width="9.42578125" style="31" bestFit="1" customWidth="1"/>
    <col min="9739" max="9739" width="15.42578125" style="31" bestFit="1" customWidth="1"/>
    <col min="9740" max="9740" width="9.42578125" style="31" bestFit="1" customWidth="1"/>
    <col min="9741" max="9984" width="9.140625" style="31"/>
    <col min="9985" max="9985" width="18.42578125" style="31" customWidth="1"/>
    <col min="9986" max="9986" width="50.7109375" style="31" customWidth="1"/>
    <col min="9987" max="9987" width="20.140625" style="31" customWidth="1"/>
    <col min="9988" max="9989" width="17.7109375" style="31" bestFit="1" customWidth="1"/>
    <col min="9990" max="9990" width="16.5703125" style="31" bestFit="1" customWidth="1"/>
    <col min="9991" max="9991" width="15.7109375" style="31" bestFit="1" customWidth="1"/>
    <col min="9992" max="9992" width="18.42578125" style="31" bestFit="1" customWidth="1"/>
    <col min="9993" max="9993" width="15.42578125" style="31" bestFit="1" customWidth="1"/>
    <col min="9994" max="9994" width="9.42578125" style="31" bestFit="1" customWidth="1"/>
    <col min="9995" max="9995" width="15.42578125" style="31" bestFit="1" customWidth="1"/>
    <col min="9996" max="9996" width="9.42578125" style="31" bestFit="1" customWidth="1"/>
    <col min="9997" max="10240" width="9.140625" style="31"/>
    <col min="10241" max="10241" width="18.42578125" style="31" customWidth="1"/>
    <col min="10242" max="10242" width="50.7109375" style="31" customWidth="1"/>
    <col min="10243" max="10243" width="20.140625" style="31" customWidth="1"/>
    <col min="10244" max="10245" width="17.7109375" style="31" bestFit="1" customWidth="1"/>
    <col min="10246" max="10246" width="16.5703125" style="31" bestFit="1" customWidth="1"/>
    <col min="10247" max="10247" width="15.7109375" style="31" bestFit="1" customWidth="1"/>
    <col min="10248" max="10248" width="18.42578125" style="31" bestFit="1" customWidth="1"/>
    <col min="10249" max="10249" width="15.42578125" style="31" bestFit="1" customWidth="1"/>
    <col min="10250" max="10250" width="9.42578125" style="31" bestFit="1" customWidth="1"/>
    <col min="10251" max="10251" width="15.42578125" style="31" bestFit="1" customWidth="1"/>
    <col min="10252" max="10252" width="9.42578125" style="31" bestFit="1" customWidth="1"/>
    <col min="10253" max="10496" width="9.140625" style="31"/>
    <col min="10497" max="10497" width="18.42578125" style="31" customWidth="1"/>
    <col min="10498" max="10498" width="50.7109375" style="31" customWidth="1"/>
    <col min="10499" max="10499" width="20.140625" style="31" customWidth="1"/>
    <col min="10500" max="10501" width="17.7109375" style="31" bestFit="1" customWidth="1"/>
    <col min="10502" max="10502" width="16.5703125" style="31" bestFit="1" customWidth="1"/>
    <col min="10503" max="10503" width="15.7109375" style="31" bestFit="1" customWidth="1"/>
    <col min="10504" max="10504" width="18.42578125" style="31" bestFit="1" customWidth="1"/>
    <col min="10505" max="10505" width="15.42578125" style="31" bestFit="1" customWidth="1"/>
    <col min="10506" max="10506" width="9.42578125" style="31" bestFit="1" customWidth="1"/>
    <col min="10507" max="10507" width="15.42578125" style="31" bestFit="1" customWidth="1"/>
    <col min="10508" max="10508" width="9.42578125" style="31" bestFit="1" customWidth="1"/>
    <col min="10509" max="10752" width="9.140625" style="31"/>
    <col min="10753" max="10753" width="18.42578125" style="31" customWidth="1"/>
    <col min="10754" max="10754" width="50.7109375" style="31" customWidth="1"/>
    <col min="10755" max="10755" width="20.140625" style="31" customWidth="1"/>
    <col min="10756" max="10757" width="17.7109375" style="31" bestFit="1" customWidth="1"/>
    <col min="10758" max="10758" width="16.5703125" style="31" bestFit="1" customWidth="1"/>
    <col min="10759" max="10759" width="15.7109375" style="31" bestFit="1" customWidth="1"/>
    <col min="10760" max="10760" width="18.42578125" style="31" bestFit="1" customWidth="1"/>
    <col min="10761" max="10761" width="15.42578125" style="31" bestFit="1" customWidth="1"/>
    <col min="10762" max="10762" width="9.42578125" style="31" bestFit="1" customWidth="1"/>
    <col min="10763" max="10763" width="15.42578125" style="31" bestFit="1" customWidth="1"/>
    <col min="10764" max="10764" width="9.42578125" style="31" bestFit="1" customWidth="1"/>
    <col min="10765" max="11008" width="9.140625" style="31"/>
    <col min="11009" max="11009" width="18.42578125" style="31" customWidth="1"/>
    <col min="11010" max="11010" width="50.7109375" style="31" customWidth="1"/>
    <col min="11011" max="11011" width="20.140625" style="31" customWidth="1"/>
    <col min="11012" max="11013" width="17.7109375" style="31" bestFit="1" customWidth="1"/>
    <col min="11014" max="11014" width="16.5703125" style="31" bestFit="1" customWidth="1"/>
    <col min="11015" max="11015" width="15.7109375" style="31" bestFit="1" customWidth="1"/>
    <col min="11016" max="11016" width="18.42578125" style="31" bestFit="1" customWidth="1"/>
    <col min="11017" max="11017" width="15.42578125" style="31" bestFit="1" customWidth="1"/>
    <col min="11018" max="11018" width="9.42578125" style="31" bestFit="1" customWidth="1"/>
    <col min="11019" max="11019" width="15.42578125" style="31" bestFit="1" customWidth="1"/>
    <col min="11020" max="11020" width="9.42578125" style="31" bestFit="1" customWidth="1"/>
    <col min="11021" max="11264" width="9.140625" style="31"/>
    <col min="11265" max="11265" width="18.42578125" style="31" customWidth="1"/>
    <col min="11266" max="11266" width="50.7109375" style="31" customWidth="1"/>
    <col min="11267" max="11267" width="20.140625" style="31" customWidth="1"/>
    <col min="11268" max="11269" width="17.7109375" style="31" bestFit="1" customWidth="1"/>
    <col min="11270" max="11270" width="16.5703125" style="31" bestFit="1" customWidth="1"/>
    <col min="11271" max="11271" width="15.7109375" style="31" bestFit="1" customWidth="1"/>
    <col min="11272" max="11272" width="18.42578125" style="31" bestFit="1" customWidth="1"/>
    <col min="11273" max="11273" width="15.42578125" style="31" bestFit="1" customWidth="1"/>
    <col min="11274" max="11274" width="9.42578125" style="31" bestFit="1" customWidth="1"/>
    <col min="11275" max="11275" width="15.42578125" style="31" bestFit="1" customWidth="1"/>
    <col min="11276" max="11276" width="9.42578125" style="31" bestFit="1" customWidth="1"/>
    <col min="11277" max="11520" width="9.140625" style="31"/>
    <col min="11521" max="11521" width="18.42578125" style="31" customWidth="1"/>
    <col min="11522" max="11522" width="50.7109375" style="31" customWidth="1"/>
    <col min="11523" max="11523" width="20.140625" style="31" customWidth="1"/>
    <col min="11524" max="11525" width="17.7109375" style="31" bestFit="1" customWidth="1"/>
    <col min="11526" max="11526" width="16.5703125" style="31" bestFit="1" customWidth="1"/>
    <col min="11527" max="11527" width="15.7109375" style="31" bestFit="1" customWidth="1"/>
    <col min="11528" max="11528" width="18.42578125" style="31" bestFit="1" customWidth="1"/>
    <col min="11529" max="11529" width="15.42578125" style="31" bestFit="1" customWidth="1"/>
    <col min="11530" max="11530" width="9.42578125" style="31" bestFit="1" customWidth="1"/>
    <col min="11531" max="11531" width="15.42578125" style="31" bestFit="1" customWidth="1"/>
    <col min="11532" max="11532" width="9.42578125" style="31" bestFit="1" customWidth="1"/>
    <col min="11533" max="11776" width="9.140625" style="31"/>
    <col min="11777" max="11777" width="18.42578125" style="31" customWidth="1"/>
    <col min="11778" max="11778" width="50.7109375" style="31" customWidth="1"/>
    <col min="11779" max="11779" width="20.140625" style="31" customWidth="1"/>
    <col min="11780" max="11781" width="17.7109375" style="31" bestFit="1" customWidth="1"/>
    <col min="11782" max="11782" width="16.5703125" style="31" bestFit="1" customWidth="1"/>
    <col min="11783" max="11783" width="15.7109375" style="31" bestFit="1" customWidth="1"/>
    <col min="11784" max="11784" width="18.42578125" style="31" bestFit="1" customWidth="1"/>
    <col min="11785" max="11785" width="15.42578125" style="31" bestFit="1" customWidth="1"/>
    <col min="11786" max="11786" width="9.42578125" style="31" bestFit="1" customWidth="1"/>
    <col min="11787" max="11787" width="15.42578125" style="31" bestFit="1" customWidth="1"/>
    <col min="11788" max="11788" width="9.42578125" style="31" bestFit="1" customWidth="1"/>
    <col min="11789" max="12032" width="9.140625" style="31"/>
    <col min="12033" max="12033" width="18.42578125" style="31" customWidth="1"/>
    <col min="12034" max="12034" width="50.7109375" style="31" customWidth="1"/>
    <col min="12035" max="12035" width="20.140625" style="31" customWidth="1"/>
    <col min="12036" max="12037" width="17.7109375" style="31" bestFit="1" customWidth="1"/>
    <col min="12038" max="12038" width="16.5703125" style="31" bestFit="1" customWidth="1"/>
    <col min="12039" max="12039" width="15.7109375" style="31" bestFit="1" customWidth="1"/>
    <col min="12040" max="12040" width="18.42578125" style="31" bestFit="1" customWidth="1"/>
    <col min="12041" max="12041" width="15.42578125" style="31" bestFit="1" customWidth="1"/>
    <col min="12042" max="12042" width="9.42578125" style="31" bestFit="1" customWidth="1"/>
    <col min="12043" max="12043" width="15.42578125" style="31" bestFit="1" customWidth="1"/>
    <col min="12044" max="12044" width="9.42578125" style="31" bestFit="1" customWidth="1"/>
    <col min="12045" max="12288" width="9.140625" style="31"/>
    <col min="12289" max="12289" width="18.42578125" style="31" customWidth="1"/>
    <col min="12290" max="12290" width="50.7109375" style="31" customWidth="1"/>
    <col min="12291" max="12291" width="20.140625" style="31" customWidth="1"/>
    <col min="12292" max="12293" width="17.7109375" style="31" bestFit="1" customWidth="1"/>
    <col min="12294" max="12294" width="16.5703125" style="31" bestFit="1" customWidth="1"/>
    <col min="12295" max="12295" width="15.7109375" style="31" bestFit="1" customWidth="1"/>
    <col min="12296" max="12296" width="18.42578125" style="31" bestFit="1" customWidth="1"/>
    <col min="12297" max="12297" width="15.42578125" style="31" bestFit="1" customWidth="1"/>
    <col min="12298" max="12298" width="9.42578125" style="31" bestFit="1" customWidth="1"/>
    <col min="12299" max="12299" width="15.42578125" style="31" bestFit="1" customWidth="1"/>
    <col min="12300" max="12300" width="9.42578125" style="31" bestFit="1" customWidth="1"/>
    <col min="12301" max="12544" width="9.140625" style="31"/>
    <col min="12545" max="12545" width="18.42578125" style="31" customWidth="1"/>
    <col min="12546" max="12546" width="50.7109375" style="31" customWidth="1"/>
    <col min="12547" max="12547" width="20.140625" style="31" customWidth="1"/>
    <col min="12548" max="12549" width="17.7109375" style="31" bestFit="1" customWidth="1"/>
    <col min="12550" max="12550" width="16.5703125" style="31" bestFit="1" customWidth="1"/>
    <col min="12551" max="12551" width="15.7109375" style="31" bestFit="1" customWidth="1"/>
    <col min="12552" max="12552" width="18.42578125" style="31" bestFit="1" customWidth="1"/>
    <col min="12553" max="12553" width="15.42578125" style="31" bestFit="1" customWidth="1"/>
    <col min="12554" max="12554" width="9.42578125" style="31" bestFit="1" customWidth="1"/>
    <col min="12555" max="12555" width="15.42578125" style="31" bestFit="1" customWidth="1"/>
    <col min="12556" max="12556" width="9.42578125" style="31" bestFit="1" customWidth="1"/>
    <col min="12557" max="12800" width="9.140625" style="31"/>
    <col min="12801" max="12801" width="18.42578125" style="31" customWidth="1"/>
    <col min="12802" max="12802" width="50.7109375" style="31" customWidth="1"/>
    <col min="12803" max="12803" width="20.140625" style="31" customWidth="1"/>
    <col min="12804" max="12805" width="17.7109375" style="31" bestFit="1" customWidth="1"/>
    <col min="12806" max="12806" width="16.5703125" style="31" bestFit="1" customWidth="1"/>
    <col min="12807" max="12807" width="15.7109375" style="31" bestFit="1" customWidth="1"/>
    <col min="12808" max="12808" width="18.42578125" style="31" bestFit="1" customWidth="1"/>
    <col min="12809" max="12809" width="15.42578125" style="31" bestFit="1" customWidth="1"/>
    <col min="12810" max="12810" width="9.42578125" style="31" bestFit="1" customWidth="1"/>
    <col min="12811" max="12811" width="15.42578125" style="31" bestFit="1" customWidth="1"/>
    <col min="12812" max="12812" width="9.42578125" style="31" bestFit="1" customWidth="1"/>
    <col min="12813" max="13056" width="9.140625" style="31"/>
    <col min="13057" max="13057" width="18.42578125" style="31" customWidth="1"/>
    <col min="13058" max="13058" width="50.7109375" style="31" customWidth="1"/>
    <col min="13059" max="13059" width="20.140625" style="31" customWidth="1"/>
    <col min="13060" max="13061" width="17.7109375" style="31" bestFit="1" customWidth="1"/>
    <col min="13062" max="13062" width="16.5703125" style="31" bestFit="1" customWidth="1"/>
    <col min="13063" max="13063" width="15.7109375" style="31" bestFit="1" customWidth="1"/>
    <col min="13064" max="13064" width="18.42578125" style="31" bestFit="1" customWidth="1"/>
    <col min="13065" max="13065" width="15.42578125" style="31" bestFit="1" customWidth="1"/>
    <col min="13066" max="13066" width="9.42578125" style="31" bestFit="1" customWidth="1"/>
    <col min="13067" max="13067" width="15.42578125" style="31" bestFit="1" customWidth="1"/>
    <col min="13068" max="13068" width="9.42578125" style="31" bestFit="1" customWidth="1"/>
    <col min="13069" max="13312" width="9.140625" style="31"/>
    <col min="13313" max="13313" width="18.42578125" style="31" customWidth="1"/>
    <col min="13314" max="13314" width="50.7109375" style="31" customWidth="1"/>
    <col min="13315" max="13315" width="20.140625" style="31" customWidth="1"/>
    <col min="13316" max="13317" width="17.7109375" style="31" bestFit="1" customWidth="1"/>
    <col min="13318" max="13318" width="16.5703125" style="31" bestFit="1" customWidth="1"/>
    <col min="13319" max="13319" width="15.7109375" style="31" bestFit="1" customWidth="1"/>
    <col min="13320" max="13320" width="18.42578125" style="31" bestFit="1" customWidth="1"/>
    <col min="13321" max="13321" width="15.42578125" style="31" bestFit="1" customWidth="1"/>
    <col min="13322" max="13322" width="9.42578125" style="31" bestFit="1" customWidth="1"/>
    <col min="13323" max="13323" width="15.42578125" style="31" bestFit="1" customWidth="1"/>
    <col min="13324" max="13324" width="9.42578125" style="31" bestFit="1" customWidth="1"/>
    <col min="13325" max="13568" width="9.140625" style="31"/>
    <col min="13569" max="13569" width="18.42578125" style="31" customWidth="1"/>
    <col min="13570" max="13570" width="50.7109375" style="31" customWidth="1"/>
    <col min="13571" max="13571" width="20.140625" style="31" customWidth="1"/>
    <col min="13572" max="13573" width="17.7109375" style="31" bestFit="1" customWidth="1"/>
    <col min="13574" max="13574" width="16.5703125" style="31" bestFit="1" customWidth="1"/>
    <col min="13575" max="13575" width="15.7109375" style="31" bestFit="1" customWidth="1"/>
    <col min="13576" max="13576" width="18.42578125" style="31" bestFit="1" customWidth="1"/>
    <col min="13577" max="13577" width="15.42578125" style="31" bestFit="1" customWidth="1"/>
    <col min="13578" max="13578" width="9.42578125" style="31" bestFit="1" customWidth="1"/>
    <col min="13579" max="13579" width="15.42578125" style="31" bestFit="1" customWidth="1"/>
    <col min="13580" max="13580" width="9.42578125" style="31" bestFit="1" customWidth="1"/>
    <col min="13581" max="13824" width="9.140625" style="31"/>
    <col min="13825" max="13825" width="18.42578125" style="31" customWidth="1"/>
    <col min="13826" max="13826" width="50.7109375" style="31" customWidth="1"/>
    <col min="13827" max="13827" width="20.140625" style="31" customWidth="1"/>
    <col min="13828" max="13829" width="17.7109375" style="31" bestFit="1" customWidth="1"/>
    <col min="13830" max="13830" width="16.5703125" style="31" bestFit="1" customWidth="1"/>
    <col min="13831" max="13831" width="15.7109375" style="31" bestFit="1" customWidth="1"/>
    <col min="13832" max="13832" width="18.42578125" style="31" bestFit="1" customWidth="1"/>
    <col min="13833" max="13833" width="15.42578125" style="31" bestFit="1" customWidth="1"/>
    <col min="13834" max="13834" width="9.42578125" style="31" bestFit="1" customWidth="1"/>
    <col min="13835" max="13835" width="15.42578125" style="31" bestFit="1" customWidth="1"/>
    <col min="13836" max="13836" width="9.42578125" style="31" bestFit="1" customWidth="1"/>
    <col min="13837" max="14080" width="9.140625" style="31"/>
    <col min="14081" max="14081" width="18.42578125" style="31" customWidth="1"/>
    <col min="14082" max="14082" width="50.7109375" style="31" customWidth="1"/>
    <col min="14083" max="14083" width="20.140625" style="31" customWidth="1"/>
    <col min="14084" max="14085" width="17.7109375" style="31" bestFit="1" customWidth="1"/>
    <col min="14086" max="14086" width="16.5703125" style="31" bestFit="1" customWidth="1"/>
    <col min="14087" max="14087" width="15.7109375" style="31" bestFit="1" customWidth="1"/>
    <col min="14088" max="14088" width="18.42578125" style="31" bestFit="1" customWidth="1"/>
    <col min="14089" max="14089" width="15.42578125" style="31" bestFit="1" customWidth="1"/>
    <col min="14090" max="14090" width="9.42578125" style="31" bestFit="1" customWidth="1"/>
    <col min="14091" max="14091" width="15.42578125" style="31" bestFit="1" customWidth="1"/>
    <col min="14092" max="14092" width="9.42578125" style="31" bestFit="1" customWidth="1"/>
    <col min="14093" max="14336" width="9.140625" style="31"/>
    <col min="14337" max="14337" width="18.42578125" style="31" customWidth="1"/>
    <col min="14338" max="14338" width="50.7109375" style="31" customWidth="1"/>
    <col min="14339" max="14339" width="20.140625" style="31" customWidth="1"/>
    <col min="14340" max="14341" width="17.7109375" style="31" bestFit="1" customWidth="1"/>
    <col min="14342" max="14342" width="16.5703125" style="31" bestFit="1" customWidth="1"/>
    <col min="14343" max="14343" width="15.7109375" style="31" bestFit="1" customWidth="1"/>
    <col min="14344" max="14344" width="18.42578125" style="31" bestFit="1" customWidth="1"/>
    <col min="14345" max="14345" width="15.42578125" style="31" bestFit="1" customWidth="1"/>
    <col min="14346" max="14346" width="9.42578125" style="31" bestFit="1" customWidth="1"/>
    <col min="14347" max="14347" width="15.42578125" style="31" bestFit="1" customWidth="1"/>
    <col min="14348" max="14348" width="9.42578125" style="31" bestFit="1" customWidth="1"/>
    <col min="14349" max="14592" width="9.140625" style="31"/>
    <col min="14593" max="14593" width="18.42578125" style="31" customWidth="1"/>
    <col min="14594" max="14594" width="50.7109375" style="31" customWidth="1"/>
    <col min="14595" max="14595" width="20.140625" style="31" customWidth="1"/>
    <col min="14596" max="14597" width="17.7109375" style="31" bestFit="1" customWidth="1"/>
    <col min="14598" max="14598" width="16.5703125" style="31" bestFit="1" customWidth="1"/>
    <col min="14599" max="14599" width="15.7109375" style="31" bestFit="1" customWidth="1"/>
    <col min="14600" max="14600" width="18.42578125" style="31" bestFit="1" customWidth="1"/>
    <col min="14601" max="14601" width="15.42578125" style="31" bestFit="1" customWidth="1"/>
    <col min="14602" max="14602" width="9.42578125" style="31" bestFit="1" customWidth="1"/>
    <col min="14603" max="14603" width="15.42578125" style="31" bestFit="1" customWidth="1"/>
    <col min="14604" max="14604" width="9.42578125" style="31" bestFit="1" customWidth="1"/>
    <col min="14605" max="14848" width="9.140625" style="31"/>
    <col min="14849" max="14849" width="18.42578125" style="31" customWidth="1"/>
    <col min="14850" max="14850" width="50.7109375" style="31" customWidth="1"/>
    <col min="14851" max="14851" width="20.140625" style="31" customWidth="1"/>
    <col min="14852" max="14853" width="17.7109375" style="31" bestFit="1" customWidth="1"/>
    <col min="14854" max="14854" width="16.5703125" style="31" bestFit="1" customWidth="1"/>
    <col min="14855" max="14855" width="15.7109375" style="31" bestFit="1" customWidth="1"/>
    <col min="14856" max="14856" width="18.42578125" style="31" bestFit="1" customWidth="1"/>
    <col min="14857" max="14857" width="15.42578125" style="31" bestFit="1" customWidth="1"/>
    <col min="14858" max="14858" width="9.42578125" style="31" bestFit="1" customWidth="1"/>
    <col min="14859" max="14859" width="15.42578125" style="31" bestFit="1" customWidth="1"/>
    <col min="14860" max="14860" width="9.42578125" style="31" bestFit="1" customWidth="1"/>
    <col min="14861" max="15104" width="9.140625" style="31"/>
    <col min="15105" max="15105" width="18.42578125" style="31" customWidth="1"/>
    <col min="15106" max="15106" width="50.7109375" style="31" customWidth="1"/>
    <col min="15107" max="15107" width="20.140625" style="31" customWidth="1"/>
    <col min="15108" max="15109" width="17.7109375" style="31" bestFit="1" customWidth="1"/>
    <col min="15110" max="15110" width="16.5703125" style="31" bestFit="1" customWidth="1"/>
    <col min="15111" max="15111" width="15.7109375" style="31" bestFit="1" customWidth="1"/>
    <col min="15112" max="15112" width="18.42578125" style="31" bestFit="1" customWidth="1"/>
    <col min="15113" max="15113" width="15.42578125" style="31" bestFit="1" customWidth="1"/>
    <col min="15114" max="15114" width="9.42578125" style="31" bestFit="1" customWidth="1"/>
    <col min="15115" max="15115" width="15.42578125" style="31" bestFit="1" customWidth="1"/>
    <col min="15116" max="15116" width="9.42578125" style="31" bestFit="1" customWidth="1"/>
    <col min="15117" max="15360" width="9.140625" style="31"/>
    <col min="15361" max="15361" width="18.42578125" style="31" customWidth="1"/>
    <col min="15362" max="15362" width="50.7109375" style="31" customWidth="1"/>
    <col min="15363" max="15363" width="20.140625" style="31" customWidth="1"/>
    <col min="15364" max="15365" width="17.7109375" style="31" bestFit="1" customWidth="1"/>
    <col min="15366" max="15366" width="16.5703125" style="31" bestFit="1" customWidth="1"/>
    <col min="15367" max="15367" width="15.7109375" style="31" bestFit="1" customWidth="1"/>
    <col min="15368" max="15368" width="18.42578125" style="31" bestFit="1" customWidth="1"/>
    <col min="15369" max="15369" width="15.42578125" style="31" bestFit="1" customWidth="1"/>
    <col min="15370" max="15370" width="9.42578125" style="31" bestFit="1" customWidth="1"/>
    <col min="15371" max="15371" width="15.42578125" style="31" bestFit="1" customWidth="1"/>
    <col min="15372" max="15372" width="9.42578125" style="31" bestFit="1" customWidth="1"/>
    <col min="15373" max="15616" width="9.140625" style="31"/>
    <col min="15617" max="15617" width="18.42578125" style="31" customWidth="1"/>
    <col min="15618" max="15618" width="50.7109375" style="31" customWidth="1"/>
    <col min="15619" max="15619" width="20.140625" style="31" customWidth="1"/>
    <col min="15620" max="15621" width="17.7109375" style="31" bestFit="1" customWidth="1"/>
    <col min="15622" max="15622" width="16.5703125" style="31" bestFit="1" customWidth="1"/>
    <col min="15623" max="15623" width="15.7109375" style="31" bestFit="1" customWidth="1"/>
    <col min="15624" max="15624" width="18.42578125" style="31" bestFit="1" customWidth="1"/>
    <col min="15625" max="15625" width="15.42578125" style="31" bestFit="1" customWidth="1"/>
    <col min="15626" max="15626" width="9.42578125" style="31" bestFit="1" customWidth="1"/>
    <col min="15627" max="15627" width="15.42578125" style="31" bestFit="1" customWidth="1"/>
    <col min="15628" max="15628" width="9.42578125" style="31" bestFit="1" customWidth="1"/>
    <col min="15629" max="15872" width="9.140625" style="31"/>
    <col min="15873" max="15873" width="18.42578125" style="31" customWidth="1"/>
    <col min="15874" max="15874" width="50.7109375" style="31" customWidth="1"/>
    <col min="15875" max="15875" width="20.140625" style="31" customWidth="1"/>
    <col min="15876" max="15877" width="17.7109375" style="31" bestFit="1" customWidth="1"/>
    <col min="15878" max="15878" width="16.5703125" style="31" bestFit="1" customWidth="1"/>
    <col min="15879" max="15879" width="15.7109375" style="31" bestFit="1" customWidth="1"/>
    <col min="15880" max="15880" width="18.42578125" style="31" bestFit="1" customWidth="1"/>
    <col min="15881" max="15881" width="15.42578125" style="31" bestFit="1" customWidth="1"/>
    <col min="15882" max="15882" width="9.42578125" style="31" bestFit="1" customWidth="1"/>
    <col min="15883" max="15883" width="15.42578125" style="31" bestFit="1" customWidth="1"/>
    <col min="15884" max="15884" width="9.42578125" style="31" bestFit="1" customWidth="1"/>
    <col min="15885" max="16128" width="9.140625" style="31"/>
    <col min="16129" max="16129" width="18.42578125" style="31" customWidth="1"/>
    <col min="16130" max="16130" width="50.7109375" style="31" customWidth="1"/>
    <col min="16131" max="16131" width="20.140625" style="31" customWidth="1"/>
    <col min="16132" max="16133" width="17.7109375" style="31" bestFit="1" customWidth="1"/>
    <col min="16134" max="16134" width="16.5703125" style="31" bestFit="1" customWidth="1"/>
    <col min="16135" max="16135" width="15.7109375" style="31" bestFit="1" customWidth="1"/>
    <col min="16136" max="16136" width="18.42578125" style="31" bestFit="1" customWidth="1"/>
    <col min="16137" max="16137" width="15.42578125" style="31" bestFit="1" customWidth="1"/>
    <col min="16138" max="16138" width="9.42578125" style="31" bestFit="1" customWidth="1"/>
    <col min="16139" max="16139" width="15.42578125" style="31" bestFit="1" customWidth="1"/>
    <col min="16140" max="16140" width="9.42578125" style="31" bestFit="1" customWidth="1"/>
    <col min="16141" max="16384" width="9.140625" style="31"/>
  </cols>
  <sheetData>
    <row r="1" spans="1:15" ht="18" hidden="1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38"/>
      <c r="M1" s="38"/>
      <c r="N1" s="38"/>
      <c r="O1" s="38"/>
    </row>
    <row r="2" spans="1:15" ht="15.75" hidden="1" customHeight="1" x14ac:dyDescent="0.2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38"/>
      <c r="M2" s="38"/>
      <c r="N2" s="38"/>
      <c r="O2" s="38"/>
    </row>
    <row r="3" spans="1:15" ht="18" hidden="1" customHeight="1" x14ac:dyDescent="0.2">
      <c r="A3" s="41"/>
      <c r="B3" s="41"/>
      <c r="C3" s="41"/>
      <c r="D3" s="41"/>
      <c r="E3" s="41"/>
      <c r="F3" s="41"/>
      <c r="G3" s="41"/>
      <c r="H3" s="41"/>
      <c r="I3" s="42"/>
      <c r="J3" s="42"/>
      <c r="K3" s="42"/>
      <c r="L3" s="38"/>
      <c r="M3" s="38"/>
      <c r="N3" s="38"/>
      <c r="O3" s="38"/>
    </row>
    <row r="4" spans="1:15" ht="18" x14ac:dyDescent="0.2">
      <c r="A4" s="41"/>
      <c r="B4" s="41"/>
      <c r="C4" s="41"/>
      <c r="D4" s="41"/>
      <c r="E4" s="41"/>
      <c r="F4" s="41"/>
      <c r="G4" s="41"/>
      <c r="H4" s="41"/>
      <c r="I4" s="42"/>
      <c r="J4" s="42"/>
      <c r="K4" s="42"/>
      <c r="L4" s="38"/>
      <c r="M4" s="38"/>
      <c r="N4" s="38"/>
      <c r="O4" s="38"/>
    </row>
    <row r="5" spans="1:15" ht="15.75" customHeight="1" x14ac:dyDescent="0.2">
      <c r="A5" s="199" t="s">
        <v>253</v>
      </c>
      <c r="B5" s="199"/>
      <c r="C5" s="199"/>
      <c r="D5" s="199"/>
      <c r="E5" s="199"/>
      <c r="F5" s="199"/>
      <c r="G5" s="199"/>
      <c r="H5" s="199"/>
      <c r="I5" s="37"/>
      <c r="J5" s="37"/>
      <c r="K5" s="37"/>
      <c r="L5" s="38"/>
      <c r="M5" s="38"/>
      <c r="N5" s="38"/>
      <c r="O5" s="38"/>
    </row>
    <row r="6" spans="1:15" ht="18" x14ac:dyDescent="0.2">
      <c r="A6" s="41"/>
      <c r="B6" s="41"/>
      <c r="C6" s="41"/>
      <c r="D6" s="41"/>
      <c r="E6" s="41"/>
      <c r="F6" s="41"/>
      <c r="G6" s="41"/>
      <c r="H6" s="41"/>
      <c r="I6" s="42"/>
      <c r="J6" s="42"/>
      <c r="K6" s="42"/>
      <c r="L6" s="38"/>
      <c r="M6" s="38"/>
      <c r="N6" s="38"/>
      <c r="O6" s="38"/>
    </row>
    <row r="7" spans="1:15" s="32" customFormat="1" ht="57" x14ac:dyDescent="0.25">
      <c r="A7" s="198" t="s">
        <v>3</v>
      </c>
      <c r="B7" s="198"/>
      <c r="C7" s="50" t="s">
        <v>1967</v>
      </c>
      <c r="D7" s="50" t="s">
        <v>575</v>
      </c>
      <c r="E7" s="50" t="s">
        <v>576</v>
      </c>
      <c r="F7" s="50" t="s">
        <v>1968</v>
      </c>
      <c r="G7" s="50" t="s">
        <v>259</v>
      </c>
      <c r="H7" s="50" t="s">
        <v>1965</v>
      </c>
      <c r="I7" s="39"/>
      <c r="J7" s="39"/>
      <c r="K7" s="39"/>
      <c r="L7" s="39"/>
      <c r="M7" s="39"/>
      <c r="N7" s="39"/>
      <c r="O7" s="39"/>
    </row>
    <row r="8" spans="1:15" s="33" customFormat="1" x14ac:dyDescent="0.2">
      <c r="A8" s="197">
        <v>1</v>
      </c>
      <c r="B8" s="197"/>
      <c r="C8" s="51">
        <v>2</v>
      </c>
      <c r="D8" s="51">
        <v>3</v>
      </c>
      <c r="E8" s="51">
        <v>4.3333333333333304</v>
      </c>
      <c r="F8" s="51">
        <v>5.0833333333333304</v>
      </c>
      <c r="G8" s="51">
        <v>6</v>
      </c>
      <c r="H8" s="51">
        <v>7</v>
      </c>
      <c r="I8" s="38"/>
      <c r="J8" s="38"/>
      <c r="K8" s="38"/>
      <c r="L8" s="38"/>
      <c r="M8" s="40"/>
      <c r="N8" s="40"/>
      <c r="O8" s="40"/>
    </row>
    <row r="9" spans="1:15" ht="15" customHeight="1" x14ac:dyDescent="0.2">
      <c r="A9" s="54" t="s">
        <v>255</v>
      </c>
      <c r="B9" s="54" t="s">
        <v>25</v>
      </c>
      <c r="C9" s="58" t="s">
        <v>27</v>
      </c>
      <c r="D9" s="58" t="s">
        <v>27</v>
      </c>
      <c r="E9" s="58" t="s">
        <v>27</v>
      </c>
      <c r="F9" s="58" t="s">
        <v>27</v>
      </c>
      <c r="G9" s="58" t="s">
        <v>25</v>
      </c>
      <c r="H9" s="58" t="s">
        <v>25</v>
      </c>
      <c r="I9" s="38"/>
      <c r="J9" s="38"/>
      <c r="K9" s="38"/>
      <c r="L9" s="38"/>
      <c r="M9" s="53"/>
      <c r="N9" s="53"/>
      <c r="O9" s="53"/>
    </row>
    <row r="10" spans="1:15" x14ac:dyDescent="0.2">
      <c r="A10" s="108" t="s">
        <v>76</v>
      </c>
      <c r="B10" s="109" t="s">
        <v>257</v>
      </c>
      <c r="C10" s="87">
        <f>+C11+C14</f>
        <v>0</v>
      </c>
      <c r="D10" s="88">
        <f>+D11+D14</f>
        <v>0</v>
      </c>
      <c r="E10" s="88">
        <f>+E11+E14</f>
        <v>0</v>
      </c>
      <c r="F10" s="87">
        <f>+F11+F14</f>
        <v>0</v>
      </c>
      <c r="G10" s="110" t="e">
        <f t="shared" ref="G10" si="0">+F10/C10*100</f>
        <v>#DIV/0!</v>
      </c>
      <c r="H10" s="110" t="e">
        <f t="shared" ref="H10" si="1">+F10/E10*100</f>
        <v>#DIV/0!</v>
      </c>
      <c r="I10" s="56"/>
      <c r="J10" s="56"/>
      <c r="K10" s="56"/>
      <c r="L10" s="56"/>
      <c r="M10" s="55"/>
      <c r="N10" s="55"/>
      <c r="O10" s="55"/>
    </row>
    <row r="11" spans="1:15" x14ac:dyDescent="0.2">
      <c r="A11" s="102" t="s">
        <v>78</v>
      </c>
      <c r="B11" s="103" t="s">
        <v>495</v>
      </c>
      <c r="C11" s="106">
        <f>+C12</f>
        <v>0</v>
      </c>
      <c r="D11" s="114"/>
      <c r="E11" s="114"/>
      <c r="F11" s="106">
        <f>+F12</f>
        <v>0</v>
      </c>
      <c r="G11" s="106" t="e">
        <f t="shared" ref="G11:G36" si="2">+F11/C11*100</f>
        <v>#DIV/0!</v>
      </c>
      <c r="H11" s="106" t="e">
        <f t="shared" ref="H11:H36" si="3">+F11/E11*100</f>
        <v>#DIV/0!</v>
      </c>
      <c r="I11" s="45"/>
      <c r="J11" s="45"/>
      <c r="K11" s="45"/>
      <c r="L11" s="45"/>
      <c r="M11" s="46"/>
      <c r="N11" s="46"/>
      <c r="O11" s="46"/>
    </row>
    <row r="12" spans="1:15" x14ac:dyDescent="0.2">
      <c r="A12" s="101" t="s">
        <v>496</v>
      </c>
      <c r="B12" s="77" t="s">
        <v>497</v>
      </c>
      <c r="C12" s="104">
        <f>+C13</f>
        <v>0</v>
      </c>
      <c r="D12" s="105"/>
      <c r="E12" s="105"/>
      <c r="F12" s="104">
        <f t="shared" ref="F12" si="4">+F13</f>
        <v>0</v>
      </c>
      <c r="G12" s="75" t="e">
        <f t="shared" si="2"/>
        <v>#DIV/0!</v>
      </c>
      <c r="H12" s="75" t="e">
        <f t="shared" si="3"/>
        <v>#DIV/0!</v>
      </c>
      <c r="I12" s="45"/>
      <c r="J12" s="45"/>
      <c r="K12" s="45"/>
      <c r="L12" s="45"/>
      <c r="M12" s="46"/>
      <c r="N12" s="46"/>
      <c r="O12" s="46"/>
    </row>
    <row r="13" spans="1:15" ht="25.5" x14ac:dyDescent="0.2">
      <c r="A13" s="68" t="s">
        <v>498</v>
      </c>
      <c r="B13" s="47" t="s">
        <v>499</v>
      </c>
      <c r="C13" s="43"/>
      <c r="D13" s="105"/>
      <c r="E13" s="105"/>
      <c r="F13" s="43"/>
      <c r="G13" s="43" t="e">
        <f t="shared" si="2"/>
        <v>#DIV/0!</v>
      </c>
      <c r="H13" s="43" t="e">
        <f t="shared" si="3"/>
        <v>#DIV/0!</v>
      </c>
      <c r="I13" s="45"/>
      <c r="J13" s="45"/>
      <c r="K13" s="45"/>
      <c r="L13" s="45"/>
      <c r="M13" s="46"/>
      <c r="N13" s="46"/>
      <c r="O13" s="46"/>
    </row>
    <row r="14" spans="1:15" x14ac:dyDescent="0.2">
      <c r="A14" s="102" t="s">
        <v>500</v>
      </c>
      <c r="B14" s="103" t="s">
        <v>501</v>
      </c>
      <c r="C14" s="106">
        <f>+C15</f>
        <v>0</v>
      </c>
      <c r="D14" s="114"/>
      <c r="E14" s="114"/>
      <c r="F14" s="106">
        <f>+F15</f>
        <v>0</v>
      </c>
      <c r="G14" s="106" t="e">
        <f t="shared" si="2"/>
        <v>#DIV/0!</v>
      </c>
      <c r="H14" s="106" t="e">
        <f t="shared" si="3"/>
        <v>#DIV/0!</v>
      </c>
      <c r="I14" s="45"/>
      <c r="J14" s="45"/>
      <c r="K14" s="45"/>
      <c r="L14" s="45"/>
      <c r="M14" s="46"/>
      <c r="N14" s="46"/>
      <c r="O14" s="46"/>
    </row>
    <row r="15" spans="1:15" ht="25.5" x14ac:dyDescent="0.2">
      <c r="A15" s="101" t="s">
        <v>502</v>
      </c>
      <c r="B15" s="77" t="s">
        <v>503</v>
      </c>
      <c r="C15" s="104">
        <f>+C16</f>
        <v>0</v>
      </c>
      <c r="D15" s="105"/>
      <c r="E15" s="105"/>
      <c r="F15" s="104">
        <f t="shared" ref="F15" si="5">+F16</f>
        <v>0</v>
      </c>
      <c r="G15" s="75" t="e">
        <f t="shared" si="2"/>
        <v>#DIV/0!</v>
      </c>
      <c r="H15" s="75" t="e">
        <f t="shared" si="3"/>
        <v>#DIV/0!</v>
      </c>
      <c r="I15" s="45"/>
      <c r="J15" s="45"/>
      <c r="K15" s="45"/>
      <c r="L15" s="45"/>
      <c r="M15" s="46"/>
      <c r="N15" s="46"/>
      <c r="O15" s="46"/>
    </row>
    <row r="16" spans="1:15" ht="25.5" x14ac:dyDescent="0.2">
      <c r="A16" s="68" t="s">
        <v>504</v>
      </c>
      <c r="B16" s="47" t="s">
        <v>505</v>
      </c>
      <c r="C16" s="43"/>
      <c r="D16" s="105"/>
      <c r="E16" s="105"/>
      <c r="F16" s="43"/>
      <c r="G16" s="43" t="e">
        <f t="shared" si="2"/>
        <v>#DIV/0!</v>
      </c>
      <c r="H16" s="43" t="e">
        <f t="shared" si="3"/>
        <v>#DIV/0!</v>
      </c>
      <c r="I16" s="45"/>
      <c r="J16" s="45"/>
      <c r="K16" s="45"/>
      <c r="L16" s="45"/>
      <c r="M16" s="46"/>
      <c r="N16" s="46"/>
      <c r="O16" s="46"/>
    </row>
    <row r="17" spans="1:15" x14ac:dyDescent="0.2">
      <c r="A17" s="108" t="s">
        <v>61</v>
      </c>
      <c r="B17" s="109" t="s">
        <v>507</v>
      </c>
      <c r="C17" s="87">
        <f>+C18+C27+C32</f>
        <v>0</v>
      </c>
      <c r="D17" s="88">
        <f>+D18+D27+D32</f>
        <v>0</v>
      </c>
      <c r="E17" s="88">
        <f>+E18+E27+E32</f>
        <v>0</v>
      </c>
      <c r="F17" s="87">
        <f>+F18+F27+F32</f>
        <v>0</v>
      </c>
      <c r="G17" s="110" t="e">
        <f t="shared" si="2"/>
        <v>#DIV/0!</v>
      </c>
      <c r="H17" s="110" t="e">
        <f t="shared" si="3"/>
        <v>#DIV/0!</v>
      </c>
      <c r="I17" s="56"/>
      <c r="J17" s="56"/>
      <c r="K17" s="56"/>
      <c r="L17" s="56"/>
      <c r="M17" s="55"/>
      <c r="N17" s="55"/>
      <c r="O17" s="55"/>
    </row>
    <row r="18" spans="1:15" x14ac:dyDescent="0.2">
      <c r="A18" s="102" t="s">
        <v>63</v>
      </c>
      <c r="B18" s="103" t="s">
        <v>508</v>
      </c>
      <c r="C18" s="111">
        <f>+C19+C22+C24</f>
        <v>0</v>
      </c>
      <c r="D18" s="114"/>
      <c r="E18" s="114"/>
      <c r="F18" s="111">
        <f>+F19+F22+F24</f>
        <v>0</v>
      </c>
      <c r="G18" s="106" t="e">
        <f t="shared" si="2"/>
        <v>#DIV/0!</v>
      </c>
      <c r="H18" s="106" t="e">
        <f t="shared" si="3"/>
        <v>#DIV/0!</v>
      </c>
      <c r="I18" s="45"/>
      <c r="J18" s="45"/>
      <c r="K18" s="45"/>
      <c r="L18" s="45"/>
      <c r="M18" s="46"/>
      <c r="N18" s="46"/>
      <c r="O18" s="46"/>
    </row>
    <row r="19" spans="1:15" ht="25.5" x14ac:dyDescent="0.2">
      <c r="A19" s="101">
        <v>512</v>
      </c>
      <c r="B19" s="77" t="s">
        <v>558</v>
      </c>
      <c r="C19" s="104">
        <f>+C20+C21</f>
        <v>0</v>
      </c>
      <c r="D19" s="105"/>
      <c r="E19" s="105"/>
      <c r="F19" s="104">
        <f>+F20+F21</f>
        <v>0</v>
      </c>
      <c r="G19" s="104" t="e">
        <f t="shared" ref="G19:G26" si="6">+F19/C19*100</f>
        <v>#DIV/0!</v>
      </c>
      <c r="H19" s="104" t="e">
        <f t="shared" ref="H19:H26" si="7">+F19/E19*100</f>
        <v>#DIV/0!</v>
      </c>
      <c r="I19" s="45"/>
      <c r="J19" s="45"/>
      <c r="K19" s="45"/>
      <c r="L19" s="45"/>
      <c r="M19" s="46"/>
      <c r="N19" s="46"/>
      <c r="O19" s="46"/>
    </row>
    <row r="20" spans="1:15" ht="25.5" x14ac:dyDescent="0.2">
      <c r="A20" s="68">
        <v>5121</v>
      </c>
      <c r="B20" s="47" t="s">
        <v>559</v>
      </c>
      <c r="C20" s="48"/>
      <c r="D20" s="105"/>
      <c r="E20" s="105"/>
      <c r="F20" s="43"/>
      <c r="G20" s="43" t="e">
        <f t="shared" si="6"/>
        <v>#DIV/0!</v>
      </c>
      <c r="H20" s="43" t="e">
        <f t="shared" si="7"/>
        <v>#DIV/0!</v>
      </c>
      <c r="I20" s="45"/>
      <c r="J20" s="45"/>
      <c r="K20" s="45"/>
      <c r="L20" s="45"/>
      <c r="M20" s="46"/>
      <c r="N20" s="46"/>
      <c r="O20" s="46"/>
    </row>
    <row r="21" spans="1:15" ht="25.5" x14ac:dyDescent="0.2">
      <c r="A21" s="68">
        <v>5122</v>
      </c>
      <c r="B21" s="47" t="s">
        <v>560</v>
      </c>
      <c r="C21" s="48"/>
      <c r="D21" s="105"/>
      <c r="E21" s="105"/>
      <c r="F21" s="43"/>
      <c r="G21" s="43" t="e">
        <f t="shared" si="6"/>
        <v>#DIV/0!</v>
      </c>
      <c r="H21" s="43" t="e">
        <f t="shared" si="7"/>
        <v>#DIV/0!</v>
      </c>
      <c r="I21" s="45"/>
      <c r="J21" s="45"/>
      <c r="K21" s="45"/>
      <c r="L21" s="45"/>
      <c r="M21" s="46"/>
      <c r="N21" s="46"/>
      <c r="O21" s="46"/>
    </row>
    <row r="22" spans="1:15" x14ac:dyDescent="0.2">
      <c r="A22" s="101">
        <v>514</v>
      </c>
      <c r="B22" s="77" t="s">
        <v>561</v>
      </c>
      <c r="C22" s="104">
        <f>+C23</f>
        <v>0</v>
      </c>
      <c r="D22" s="105"/>
      <c r="E22" s="105"/>
      <c r="F22" s="104">
        <f t="shared" ref="F22" si="8">+F23</f>
        <v>0</v>
      </c>
      <c r="G22" s="104" t="e">
        <f t="shared" si="6"/>
        <v>#DIV/0!</v>
      </c>
      <c r="H22" s="104" t="e">
        <f t="shared" si="7"/>
        <v>#DIV/0!</v>
      </c>
      <c r="I22" s="45"/>
      <c r="J22" s="45"/>
      <c r="K22" s="45"/>
      <c r="L22" s="45"/>
      <c r="M22" s="46"/>
      <c r="N22" s="46"/>
      <c r="O22" s="46"/>
    </row>
    <row r="23" spans="1:15" x14ac:dyDescent="0.2">
      <c r="A23" s="68">
        <v>5141</v>
      </c>
      <c r="B23" s="47" t="s">
        <v>562</v>
      </c>
      <c r="C23" s="48"/>
      <c r="D23" s="105"/>
      <c r="E23" s="105"/>
      <c r="F23" s="43"/>
      <c r="G23" s="43" t="e">
        <f t="shared" si="6"/>
        <v>#DIV/0!</v>
      </c>
      <c r="H23" s="43" t="e">
        <f t="shared" si="7"/>
        <v>#DIV/0!</v>
      </c>
      <c r="I23" s="45"/>
      <c r="J23" s="45"/>
      <c r="K23" s="45"/>
      <c r="L23" s="45"/>
      <c r="M23" s="46"/>
      <c r="N23" s="46"/>
      <c r="O23" s="46"/>
    </row>
    <row r="24" spans="1:15" x14ac:dyDescent="0.2">
      <c r="A24" s="101">
        <v>518</v>
      </c>
      <c r="B24" s="77" t="s">
        <v>563</v>
      </c>
      <c r="C24" s="104">
        <f>+C25+C26</f>
        <v>0</v>
      </c>
      <c r="D24" s="105"/>
      <c r="E24" s="105"/>
      <c r="F24" s="104">
        <f>+F25+F26</f>
        <v>0</v>
      </c>
      <c r="G24" s="104" t="e">
        <f t="shared" si="6"/>
        <v>#DIV/0!</v>
      </c>
      <c r="H24" s="104" t="e">
        <f t="shared" si="7"/>
        <v>#DIV/0!</v>
      </c>
      <c r="I24" s="45"/>
      <c r="J24" s="45"/>
      <c r="K24" s="45"/>
      <c r="L24" s="45"/>
      <c r="M24" s="46"/>
      <c r="N24" s="46"/>
      <c r="O24" s="46"/>
    </row>
    <row r="25" spans="1:15" ht="25.5" x14ac:dyDescent="0.2">
      <c r="A25" s="68">
        <v>5181</v>
      </c>
      <c r="B25" s="47" t="s">
        <v>564</v>
      </c>
      <c r="C25" s="48"/>
      <c r="D25" s="105"/>
      <c r="E25" s="105"/>
      <c r="F25" s="43"/>
      <c r="G25" s="43" t="e">
        <f t="shared" si="6"/>
        <v>#DIV/0!</v>
      </c>
      <c r="H25" s="43" t="e">
        <f t="shared" si="7"/>
        <v>#DIV/0!</v>
      </c>
      <c r="I25" s="45"/>
      <c r="J25" s="45"/>
      <c r="K25" s="45"/>
      <c r="L25" s="45"/>
      <c r="M25" s="46"/>
      <c r="N25" s="46"/>
      <c r="O25" s="46"/>
    </row>
    <row r="26" spans="1:15" x14ac:dyDescent="0.2">
      <c r="A26" s="68">
        <v>5183</v>
      </c>
      <c r="B26" s="47" t="s">
        <v>565</v>
      </c>
      <c r="C26" s="48"/>
      <c r="D26" s="105"/>
      <c r="E26" s="105"/>
      <c r="F26" s="43"/>
      <c r="G26" s="43" t="e">
        <f t="shared" si="6"/>
        <v>#DIV/0!</v>
      </c>
      <c r="H26" s="43" t="e">
        <f t="shared" si="7"/>
        <v>#DIV/0!</v>
      </c>
      <c r="I26" s="45"/>
      <c r="J26" s="45"/>
      <c r="K26" s="45"/>
      <c r="L26" s="45"/>
      <c r="M26" s="46"/>
      <c r="N26" s="46"/>
      <c r="O26" s="46"/>
    </row>
    <row r="27" spans="1:15" x14ac:dyDescent="0.2">
      <c r="A27" s="102" t="s">
        <v>509</v>
      </c>
      <c r="B27" s="103" t="s">
        <v>510</v>
      </c>
      <c r="C27" s="111">
        <f>+C28+C30</f>
        <v>0</v>
      </c>
      <c r="D27" s="114"/>
      <c r="E27" s="114"/>
      <c r="F27" s="111">
        <f>+F28+F30</f>
        <v>0</v>
      </c>
      <c r="G27" s="106" t="e">
        <f t="shared" si="2"/>
        <v>#DIV/0!</v>
      </c>
      <c r="H27" s="106" t="e">
        <f t="shared" si="3"/>
        <v>#DIV/0!</v>
      </c>
      <c r="I27" s="45"/>
      <c r="J27" s="45"/>
      <c r="K27" s="45"/>
      <c r="L27" s="45"/>
      <c r="M27" s="46"/>
      <c r="N27" s="46"/>
      <c r="O27" s="46"/>
    </row>
    <row r="28" spans="1:15" ht="25.5" x14ac:dyDescent="0.2">
      <c r="A28" s="101" t="s">
        <v>511</v>
      </c>
      <c r="B28" s="77" t="s">
        <v>512</v>
      </c>
      <c r="C28" s="104">
        <f>+C29</f>
        <v>0</v>
      </c>
      <c r="D28" s="105"/>
      <c r="E28" s="105"/>
      <c r="F28" s="104">
        <f t="shared" ref="F28" si="9">+F29</f>
        <v>0</v>
      </c>
      <c r="G28" s="75" t="e">
        <f t="shared" si="2"/>
        <v>#DIV/0!</v>
      </c>
      <c r="H28" s="75" t="e">
        <f t="shared" si="3"/>
        <v>#DIV/0!</v>
      </c>
      <c r="I28" s="45"/>
      <c r="J28" s="45"/>
      <c r="K28" s="45"/>
      <c r="L28" s="45"/>
      <c r="M28" s="46"/>
      <c r="N28" s="46"/>
      <c r="O28" s="46"/>
    </row>
    <row r="29" spans="1:15" ht="25.5" x14ac:dyDescent="0.2">
      <c r="A29" s="68" t="s">
        <v>513</v>
      </c>
      <c r="B29" s="47" t="s">
        <v>512</v>
      </c>
      <c r="C29" s="48"/>
      <c r="D29" s="105"/>
      <c r="E29" s="105"/>
      <c r="F29" s="43"/>
      <c r="G29" s="43" t="e">
        <f t="shared" si="2"/>
        <v>#DIV/0!</v>
      </c>
      <c r="H29" s="43" t="e">
        <f t="shared" si="3"/>
        <v>#DIV/0!</v>
      </c>
      <c r="I29" s="45"/>
      <c r="J29" s="45"/>
      <c r="K29" s="45"/>
      <c r="L29" s="45"/>
      <c r="M29" s="46"/>
      <c r="N29" s="46"/>
      <c r="O29" s="46"/>
    </row>
    <row r="30" spans="1:15" ht="25.5" x14ac:dyDescent="0.2">
      <c r="A30" s="101" t="s">
        <v>514</v>
      </c>
      <c r="B30" s="77" t="s">
        <v>515</v>
      </c>
      <c r="C30" s="104">
        <f>+C31</f>
        <v>0</v>
      </c>
      <c r="D30" s="105"/>
      <c r="E30" s="105"/>
      <c r="F30" s="104">
        <f t="shared" ref="F30" si="10">+F31</f>
        <v>0</v>
      </c>
      <c r="G30" s="75" t="e">
        <f t="shared" si="2"/>
        <v>#DIV/0!</v>
      </c>
      <c r="H30" s="75" t="e">
        <f t="shared" si="3"/>
        <v>#DIV/0!</v>
      </c>
      <c r="I30" s="45"/>
      <c r="J30" s="45"/>
      <c r="K30" s="45"/>
      <c r="L30" s="45"/>
      <c r="M30" s="46"/>
      <c r="N30" s="46"/>
      <c r="O30" s="46"/>
    </row>
    <row r="31" spans="1:15" ht="25.5" x14ac:dyDescent="0.2">
      <c r="A31" s="68" t="s">
        <v>516</v>
      </c>
      <c r="B31" s="47" t="s">
        <v>517</v>
      </c>
      <c r="C31" s="43"/>
      <c r="D31" s="105"/>
      <c r="E31" s="105"/>
      <c r="F31" s="43"/>
      <c r="G31" s="43" t="e">
        <f t="shared" si="2"/>
        <v>#DIV/0!</v>
      </c>
      <c r="H31" s="43" t="e">
        <f t="shared" si="3"/>
        <v>#DIV/0!</v>
      </c>
      <c r="I31" s="45"/>
      <c r="J31" s="45"/>
      <c r="K31" s="45"/>
      <c r="L31" s="45"/>
      <c r="M31" s="46"/>
      <c r="N31" s="46"/>
      <c r="O31" s="46"/>
    </row>
    <row r="32" spans="1:15" x14ac:dyDescent="0.2">
      <c r="A32" s="102" t="s">
        <v>518</v>
      </c>
      <c r="B32" s="103" t="s">
        <v>519</v>
      </c>
      <c r="C32" s="106">
        <f>+C33+C35</f>
        <v>0</v>
      </c>
      <c r="D32" s="114"/>
      <c r="E32" s="114"/>
      <c r="F32" s="106">
        <f>+F33+F35</f>
        <v>0</v>
      </c>
      <c r="G32" s="106" t="e">
        <f>+F32/C32*100</f>
        <v>#DIV/0!</v>
      </c>
      <c r="H32" s="106" t="e">
        <f t="shared" si="3"/>
        <v>#DIV/0!</v>
      </c>
      <c r="I32" s="45"/>
      <c r="J32" s="45"/>
      <c r="K32" s="45"/>
      <c r="L32" s="45"/>
      <c r="M32" s="46"/>
      <c r="N32" s="46"/>
      <c r="O32" s="46"/>
    </row>
    <row r="33" spans="1:15" ht="25.5" x14ac:dyDescent="0.2">
      <c r="A33" s="101" t="s">
        <v>520</v>
      </c>
      <c r="B33" s="77" t="s">
        <v>521</v>
      </c>
      <c r="C33" s="104">
        <f>+C34</f>
        <v>0</v>
      </c>
      <c r="D33" s="105"/>
      <c r="E33" s="105"/>
      <c r="F33" s="104">
        <f t="shared" ref="F33" si="11">+F34</f>
        <v>0</v>
      </c>
      <c r="G33" s="75" t="e">
        <f t="shared" si="2"/>
        <v>#DIV/0!</v>
      </c>
      <c r="H33" s="75" t="e">
        <f t="shared" si="3"/>
        <v>#DIV/0!</v>
      </c>
      <c r="I33" s="45"/>
      <c r="J33" s="45"/>
      <c r="K33" s="45"/>
      <c r="L33" s="45"/>
      <c r="M33" s="46"/>
      <c r="N33" s="46"/>
      <c r="O33" s="46"/>
    </row>
    <row r="34" spans="1:15" ht="25.5" x14ac:dyDescent="0.2">
      <c r="A34" s="68" t="s">
        <v>522</v>
      </c>
      <c r="B34" s="47" t="s">
        <v>523</v>
      </c>
      <c r="C34" s="43"/>
      <c r="D34" s="105"/>
      <c r="E34" s="105"/>
      <c r="F34" s="43"/>
      <c r="G34" s="43" t="e">
        <f t="shared" si="2"/>
        <v>#DIV/0!</v>
      </c>
      <c r="H34" s="43" t="e">
        <f t="shared" si="3"/>
        <v>#DIV/0!</v>
      </c>
      <c r="I34" s="46"/>
      <c r="J34" s="46"/>
      <c r="K34" s="46"/>
      <c r="L34" s="46"/>
      <c r="M34" s="46"/>
      <c r="N34" s="46"/>
      <c r="O34" s="46"/>
    </row>
    <row r="35" spans="1:15" ht="25.5" x14ac:dyDescent="0.2">
      <c r="A35" s="101" t="s">
        <v>524</v>
      </c>
      <c r="B35" s="77" t="s">
        <v>525</v>
      </c>
      <c r="C35" s="104">
        <f>+C36</f>
        <v>0</v>
      </c>
      <c r="D35" s="105"/>
      <c r="E35" s="105"/>
      <c r="F35" s="104">
        <f t="shared" ref="F35" si="12">+F36</f>
        <v>0</v>
      </c>
      <c r="G35" s="104" t="e">
        <f t="shared" si="2"/>
        <v>#DIV/0!</v>
      </c>
      <c r="H35" s="104" t="e">
        <f t="shared" si="3"/>
        <v>#DIV/0!</v>
      </c>
      <c r="I35" s="46"/>
      <c r="J35" s="46"/>
      <c r="K35" s="46"/>
      <c r="L35" s="46"/>
      <c r="M35" s="46"/>
      <c r="N35" s="46"/>
      <c r="O35" s="46"/>
    </row>
    <row r="36" spans="1:15" ht="25.5" x14ac:dyDescent="0.2">
      <c r="A36" s="68" t="s">
        <v>526</v>
      </c>
      <c r="B36" s="47" t="s">
        <v>527</v>
      </c>
      <c r="C36" s="43"/>
      <c r="D36" s="105"/>
      <c r="E36" s="105"/>
      <c r="F36" s="43"/>
      <c r="G36" s="43" t="e">
        <f t="shared" si="2"/>
        <v>#DIV/0!</v>
      </c>
      <c r="H36" s="43" t="e">
        <f t="shared" si="3"/>
        <v>#DIV/0!</v>
      </c>
      <c r="I36" s="46"/>
      <c r="J36" s="46"/>
      <c r="K36" s="46"/>
      <c r="L36" s="46"/>
      <c r="M36" s="46"/>
      <c r="N36" s="46"/>
      <c r="O36" s="46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Normal="100" workbookViewId="0">
      <selection activeCell="A20" sqref="A20"/>
    </sheetView>
  </sheetViews>
  <sheetFormatPr defaultRowHeight="12.75" x14ac:dyDescent="0.2"/>
  <cols>
    <col min="1" max="1" width="15.85546875" style="31" customWidth="1"/>
    <col min="2" max="2" width="29.42578125" style="34" customWidth="1"/>
    <col min="3" max="3" width="20.140625" style="35" customWidth="1"/>
    <col min="4" max="5" width="17.7109375" style="36" bestFit="1" customWidth="1"/>
    <col min="6" max="6" width="16.5703125" style="35" bestFit="1" customWidth="1"/>
    <col min="7" max="8" width="12" style="35" customWidth="1"/>
    <col min="9" max="9" width="15.42578125" style="31" bestFit="1" customWidth="1"/>
    <col min="10" max="10" width="9.42578125" style="31" bestFit="1" customWidth="1"/>
    <col min="11" max="11" width="15.42578125" style="31" bestFit="1" customWidth="1"/>
    <col min="12" max="12" width="9.42578125" style="31" bestFit="1" customWidth="1"/>
    <col min="13" max="256" width="9.140625" style="31"/>
    <col min="257" max="257" width="15.85546875" style="31" customWidth="1"/>
    <col min="258" max="258" width="50.7109375" style="31" customWidth="1"/>
    <col min="259" max="259" width="20.140625" style="31" customWidth="1"/>
    <col min="260" max="261" width="17.7109375" style="31" bestFit="1" customWidth="1"/>
    <col min="262" max="262" width="16.5703125" style="31" bestFit="1" customWidth="1"/>
    <col min="263" max="263" width="15.7109375" style="31" bestFit="1" customWidth="1"/>
    <col min="264" max="264" width="18.42578125" style="31" bestFit="1" customWidth="1"/>
    <col min="265" max="265" width="15.42578125" style="31" bestFit="1" customWidth="1"/>
    <col min="266" max="266" width="9.42578125" style="31" bestFit="1" customWidth="1"/>
    <col min="267" max="267" width="15.42578125" style="31" bestFit="1" customWidth="1"/>
    <col min="268" max="268" width="9.42578125" style="31" bestFit="1" customWidth="1"/>
    <col min="269" max="512" width="9.140625" style="31"/>
    <col min="513" max="513" width="15.85546875" style="31" customWidth="1"/>
    <col min="514" max="514" width="50.7109375" style="31" customWidth="1"/>
    <col min="515" max="515" width="20.140625" style="31" customWidth="1"/>
    <col min="516" max="517" width="17.7109375" style="31" bestFit="1" customWidth="1"/>
    <col min="518" max="518" width="16.5703125" style="31" bestFit="1" customWidth="1"/>
    <col min="519" max="519" width="15.7109375" style="31" bestFit="1" customWidth="1"/>
    <col min="520" max="520" width="18.42578125" style="31" bestFit="1" customWidth="1"/>
    <col min="521" max="521" width="15.42578125" style="31" bestFit="1" customWidth="1"/>
    <col min="522" max="522" width="9.42578125" style="31" bestFit="1" customWidth="1"/>
    <col min="523" max="523" width="15.42578125" style="31" bestFit="1" customWidth="1"/>
    <col min="524" max="524" width="9.42578125" style="31" bestFit="1" customWidth="1"/>
    <col min="525" max="768" width="9.140625" style="31"/>
    <col min="769" max="769" width="15.85546875" style="31" customWidth="1"/>
    <col min="770" max="770" width="50.7109375" style="31" customWidth="1"/>
    <col min="771" max="771" width="20.140625" style="31" customWidth="1"/>
    <col min="772" max="773" width="17.7109375" style="31" bestFit="1" customWidth="1"/>
    <col min="774" max="774" width="16.5703125" style="31" bestFit="1" customWidth="1"/>
    <col min="775" max="775" width="15.7109375" style="31" bestFit="1" customWidth="1"/>
    <col min="776" max="776" width="18.42578125" style="31" bestFit="1" customWidth="1"/>
    <col min="777" max="777" width="15.42578125" style="31" bestFit="1" customWidth="1"/>
    <col min="778" max="778" width="9.42578125" style="31" bestFit="1" customWidth="1"/>
    <col min="779" max="779" width="15.42578125" style="31" bestFit="1" customWidth="1"/>
    <col min="780" max="780" width="9.42578125" style="31" bestFit="1" customWidth="1"/>
    <col min="781" max="1024" width="9.140625" style="31"/>
    <col min="1025" max="1025" width="15.85546875" style="31" customWidth="1"/>
    <col min="1026" max="1026" width="50.7109375" style="31" customWidth="1"/>
    <col min="1027" max="1027" width="20.140625" style="31" customWidth="1"/>
    <col min="1028" max="1029" width="17.7109375" style="31" bestFit="1" customWidth="1"/>
    <col min="1030" max="1030" width="16.5703125" style="31" bestFit="1" customWidth="1"/>
    <col min="1031" max="1031" width="15.7109375" style="31" bestFit="1" customWidth="1"/>
    <col min="1032" max="1032" width="18.42578125" style="31" bestFit="1" customWidth="1"/>
    <col min="1033" max="1033" width="15.42578125" style="31" bestFit="1" customWidth="1"/>
    <col min="1034" max="1034" width="9.42578125" style="31" bestFit="1" customWidth="1"/>
    <col min="1035" max="1035" width="15.42578125" style="31" bestFit="1" customWidth="1"/>
    <col min="1036" max="1036" width="9.42578125" style="31" bestFit="1" customWidth="1"/>
    <col min="1037" max="1280" width="9.140625" style="31"/>
    <col min="1281" max="1281" width="15.85546875" style="31" customWidth="1"/>
    <col min="1282" max="1282" width="50.7109375" style="31" customWidth="1"/>
    <col min="1283" max="1283" width="20.140625" style="31" customWidth="1"/>
    <col min="1284" max="1285" width="17.7109375" style="31" bestFit="1" customWidth="1"/>
    <col min="1286" max="1286" width="16.5703125" style="31" bestFit="1" customWidth="1"/>
    <col min="1287" max="1287" width="15.7109375" style="31" bestFit="1" customWidth="1"/>
    <col min="1288" max="1288" width="18.42578125" style="31" bestFit="1" customWidth="1"/>
    <col min="1289" max="1289" width="15.42578125" style="31" bestFit="1" customWidth="1"/>
    <col min="1290" max="1290" width="9.42578125" style="31" bestFit="1" customWidth="1"/>
    <col min="1291" max="1291" width="15.42578125" style="31" bestFit="1" customWidth="1"/>
    <col min="1292" max="1292" width="9.42578125" style="31" bestFit="1" customWidth="1"/>
    <col min="1293" max="1536" width="9.140625" style="31"/>
    <col min="1537" max="1537" width="15.85546875" style="31" customWidth="1"/>
    <col min="1538" max="1538" width="50.7109375" style="31" customWidth="1"/>
    <col min="1539" max="1539" width="20.140625" style="31" customWidth="1"/>
    <col min="1540" max="1541" width="17.7109375" style="31" bestFit="1" customWidth="1"/>
    <col min="1542" max="1542" width="16.5703125" style="31" bestFit="1" customWidth="1"/>
    <col min="1543" max="1543" width="15.7109375" style="31" bestFit="1" customWidth="1"/>
    <col min="1544" max="1544" width="18.42578125" style="31" bestFit="1" customWidth="1"/>
    <col min="1545" max="1545" width="15.42578125" style="31" bestFit="1" customWidth="1"/>
    <col min="1546" max="1546" width="9.42578125" style="31" bestFit="1" customWidth="1"/>
    <col min="1547" max="1547" width="15.42578125" style="31" bestFit="1" customWidth="1"/>
    <col min="1548" max="1548" width="9.42578125" style="31" bestFit="1" customWidth="1"/>
    <col min="1549" max="1792" width="9.140625" style="31"/>
    <col min="1793" max="1793" width="15.85546875" style="31" customWidth="1"/>
    <col min="1794" max="1794" width="50.7109375" style="31" customWidth="1"/>
    <col min="1795" max="1795" width="20.140625" style="31" customWidth="1"/>
    <col min="1796" max="1797" width="17.7109375" style="31" bestFit="1" customWidth="1"/>
    <col min="1798" max="1798" width="16.5703125" style="31" bestFit="1" customWidth="1"/>
    <col min="1799" max="1799" width="15.7109375" style="31" bestFit="1" customWidth="1"/>
    <col min="1800" max="1800" width="18.42578125" style="31" bestFit="1" customWidth="1"/>
    <col min="1801" max="1801" width="15.42578125" style="31" bestFit="1" customWidth="1"/>
    <col min="1802" max="1802" width="9.42578125" style="31" bestFit="1" customWidth="1"/>
    <col min="1803" max="1803" width="15.42578125" style="31" bestFit="1" customWidth="1"/>
    <col min="1804" max="1804" width="9.42578125" style="31" bestFit="1" customWidth="1"/>
    <col min="1805" max="2048" width="9.140625" style="31"/>
    <col min="2049" max="2049" width="15.85546875" style="31" customWidth="1"/>
    <col min="2050" max="2050" width="50.7109375" style="31" customWidth="1"/>
    <col min="2051" max="2051" width="20.140625" style="31" customWidth="1"/>
    <col min="2052" max="2053" width="17.7109375" style="31" bestFit="1" customWidth="1"/>
    <col min="2054" max="2054" width="16.5703125" style="31" bestFit="1" customWidth="1"/>
    <col min="2055" max="2055" width="15.7109375" style="31" bestFit="1" customWidth="1"/>
    <col min="2056" max="2056" width="18.42578125" style="31" bestFit="1" customWidth="1"/>
    <col min="2057" max="2057" width="15.42578125" style="31" bestFit="1" customWidth="1"/>
    <col min="2058" max="2058" width="9.42578125" style="31" bestFit="1" customWidth="1"/>
    <col min="2059" max="2059" width="15.42578125" style="31" bestFit="1" customWidth="1"/>
    <col min="2060" max="2060" width="9.42578125" style="31" bestFit="1" customWidth="1"/>
    <col min="2061" max="2304" width="9.140625" style="31"/>
    <col min="2305" max="2305" width="15.85546875" style="31" customWidth="1"/>
    <col min="2306" max="2306" width="50.7109375" style="31" customWidth="1"/>
    <col min="2307" max="2307" width="20.140625" style="31" customWidth="1"/>
    <col min="2308" max="2309" width="17.7109375" style="31" bestFit="1" customWidth="1"/>
    <col min="2310" max="2310" width="16.5703125" style="31" bestFit="1" customWidth="1"/>
    <col min="2311" max="2311" width="15.7109375" style="31" bestFit="1" customWidth="1"/>
    <col min="2312" max="2312" width="18.42578125" style="31" bestFit="1" customWidth="1"/>
    <col min="2313" max="2313" width="15.42578125" style="31" bestFit="1" customWidth="1"/>
    <col min="2314" max="2314" width="9.42578125" style="31" bestFit="1" customWidth="1"/>
    <col min="2315" max="2315" width="15.42578125" style="31" bestFit="1" customWidth="1"/>
    <col min="2316" max="2316" width="9.42578125" style="31" bestFit="1" customWidth="1"/>
    <col min="2317" max="2560" width="9.140625" style="31"/>
    <col min="2561" max="2561" width="15.85546875" style="31" customWidth="1"/>
    <col min="2562" max="2562" width="50.7109375" style="31" customWidth="1"/>
    <col min="2563" max="2563" width="20.140625" style="31" customWidth="1"/>
    <col min="2564" max="2565" width="17.7109375" style="31" bestFit="1" customWidth="1"/>
    <col min="2566" max="2566" width="16.5703125" style="31" bestFit="1" customWidth="1"/>
    <col min="2567" max="2567" width="15.7109375" style="31" bestFit="1" customWidth="1"/>
    <col min="2568" max="2568" width="18.42578125" style="31" bestFit="1" customWidth="1"/>
    <col min="2569" max="2569" width="15.42578125" style="31" bestFit="1" customWidth="1"/>
    <col min="2570" max="2570" width="9.42578125" style="31" bestFit="1" customWidth="1"/>
    <col min="2571" max="2571" width="15.42578125" style="31" bestFit="1" customWidth="1"/>
    <col min="2572" max="2572" width="9.42578125" style="31" bestFit="1" customWidth="1"/>
    <col min="2573" max="2816" width="9.140625" style="31"/>
    <col min="2817" max="2817" width="15.85546875" style="31" customWidth="1"/>
    <col min="2818" max="2818" width="50.7109375" style="31" customWidth="1"/>
    <col min="2819" max="2819" width="20.140625" style="31" customWidth="1"/>
    <col min="2820" max="2821" width="17.7109375" style="31" bestFit="1" customWidth="1"/>
    <col min="2822" max="2822" width="16.5703125" style="31" bestFit="1" customWidth="1"/>
    <col min="2823" max="2823" width="15.7109375" style="31" bestFit="1" customWidth="1"/>
    <col min="2824" max="2824" width="18.42578125" style="31" bestFit="1" customWidth="1"/>
    <col min="2825" max="2825" width="15.42578125" style="31" bestFit="1" customWidth="1"/>
    <col min="2826" max="2826" width="9.42578125" style="31" bestFit="1" customWidth="1"/>
    <col min="2827" max="2827" width="15.42578125" style="31" bestFit="1" customWidth="1"/>
    <col min="2828" max="2828" width="9.42578125" style="31" bestFit="1" customWidth="1"/>
    <col min="2829" max="3072" width="9.140625" style="31"/>
    <col min="3073" max="3073" width="15.85546875" style="31" customWidth="1"/>
    <col min="3074" max="3074" width="50.7109375" style="31" customWidth="1"/>
    <col min="3075" max="3075" width="20.140625" style="31" customWidth="1"/>
    <col min="3076" max="3077" width="17.7109375" style="31" bestFit="1" customWidth="1"/>
    <col min="3078" max="3078" width="16.5703125" style="31" bestFit="1" customWidth="1"/>
    <col min="3079" max="3079" width="15.7109375" style="31" bestFit="1" customWidth="1"/>
    <col min="3080" max="3080" width="18.42578125" style="31" bestFit="1" customWidth="1"/>
    <col min="3081" max="3081" width="15.42578125" style="31" bestFit="1" customWidth="1"/>
    <col min="3082" max="3082" width="9.42578125" style="31" bestFit="1" customWidth="1"/>
    <col min="3083" max="3083" width="15.42578125" style="31" bestFit="1" customWidth="1"/>
    <col min="3084" max="3084" width="9.42578125" style="31" bestFit="1" customWidth="1"/>
    <col min="3085" max="3328" width="9.140625" style="31"/>
    <col min="3329" max="3329" width="15.85546875" style="31" customWidth="1"/>
    <col min="3330" max="3330" width="50.7109375" style="31" customWidth="1"/>
    <col min="3331" max="3331" width="20.140625" style="31" customWidth="1"/>
    <col min="3332" max="3333" width="17.7109375" style="31" bestFit="1" customWidth="1"/>
    <col min="3334" max="3334" width="16.5703125" style="31" bestFit="1" customWidth="1"/>
    <col min="3335" max="3335" width="15.7109375" style="31" bestFit="1" customWidth="1"/>
    <col min="3336" max="3336" width="18.42578125" style="31" bestFit="1" customWidth="1"/>
    <col min="3337" max="3337" width="15.42578125" style="31" bestFit="1" customWidth="1"/>
    <col min="3338" max="3338" width="9.42578125" style="31" bestFit="1" customWidth="1"/>
    <col min="3339" max="3339" width="15.42578125" style="31" bestFit="1" customWidth="1"/>
    <col min="3340" max="3340" width="9.42578125" style="31" bestFit="1" customWidth="1"/>
    <col min="3341" max="3584" width="9.140625" style="31"/>
    <col min="3585" max="3585" width="15.85546875" style="31" customWidth="1"/>
    <col min="3586" max="3586" width="50.7109375" style="31" customWidth="1"/>
    <col min="3587" max="3587" width="20.140625" style="31" customWidth="1"/>
    <col min="3588" max="3589" width="17.7109375" style="31" bestFit="1" customWidth="1"/>
    <col min="3590" max="3590" width="16.5703125" style="31" bestFit="1" customWidth="1"/>
    <col min="3591" max="3591" width="15.7109375" style="31" bestFit="1" customWidth="1"/>
    <col min="3592" max="3592" width="18.42578125" style="31" bestFit="1" customWidth="1"/>
    <col min="3593" max="3593" width="15.42578125" style="31" bestFit="1" customWidth="1"/>
    <col min="3594" max="3594" width="9.42578125" style="31" bestFit="1" customWidth="1"/>
    <col min="3595" max="3595" width="15.42578125" style="31" bestFit="1" customWidth="1"/>
    <col min="3596" max="3596" width="9.42578125" style="31" bestFit="1" customWidth="1"/>
    <col min="3597" max="3840" width="9.140625" style="31"/>
    <col min="3841" max="3841" width="15.85546875" style="31" customWidth="1"/>
    <col min="3842" max="3842" width="50.7109375" style="31" customWidth="1"/>
    <col min="3843" max="3843" width="20.140625" style="31" customWidth="1"/>
    <col min="3844" max="3845" width="17.7109375" style="31" bestFit="1" customWidth="1"/>
    <col min="3846" max="3846" width="16.5703125" style="31" bestFit="1" customWidth="1"/>
    <col min="3847" max="3847" width="15.7109375" style="31" bestFit="1" customWidth="1"/>
    <col min="3848" max="3848" width="18.42578125" style="31" bestFit="1" customWidth="1"/>
    <col min="3849" max="3849" width="15.42578125" style="31" bestFit="1" customWidth="1"/>
    <col min="3850" max="3850" width="9.42578125" style="31" bestFit="1" customWidth="1"/>
    <col min="3851" max="3851" width="15.42578125" style="31" bestFit="1" customWidth="1"/>
    <col min="3852" max="3852" width="9.42578125" style="31" bestFit="1" customWidth="1"/>
    <col min="3853" max="4096" width="9.140625" style="31"/>
    <col min="4097" max="4097" width="15.85546875" style="31" customWidth="1"/>
    <col min="4098" max="4098" width="50.7109375" style="31" customWidth="1"/>
    <col min="4099" max="4099" width="20.140625" style="31" customWidth="1"/>
    <col min="4100" max="4101" width="17.7109375" style="31" bestFit="1" customWidth="1"/>
    <col min="4102" max="4102" width="16.5703125" style="31" bestFit="1" customWidth="1"/>
    <col min="4103" max="4103" width="15.7109375" style="31" bestFit="1" customWidth="1"/>
    <col min="4104" max="4104" width="18.42578125" style="31" bestFit="1" customWidth="1"/>
    <col min="4105" max="4105" width="15.42578125" style="31" bestFit="1" customWidth="1"/>
    <col min="4106" max="4106" width="9.42578125" style="31" bestFit="1" customWidth="1"/>
    <col min="4107" max="4107" width="15.42578125" style="31" bestFit="1" customWidth="1"/>
    <col min="4108" max="4108" width="9.42578125" style="31" bestFit="1" customWidth="1"/>
    <col min="4109" max="4352" width="9.140625" style="31"/>
    <col min="4353" max="4353" width="15.85546875" style="31" customWidth="1"/>
    <col min="4354" max="4354" width="50.7109375" style="31" customWidth="1"/>
    <col min="4355" max="4355" width="20.140625" style="31" customWidth="1"/>
    <col min="4356" max="4357" width="17.7109375" style="31" bestFit="1" customWidth="1"/>
    <col min="4358" max="4358" width="16.5703125" style="31" bestFit="1" customWidth="1"/>
    <col min="4359" max="4359" width="15.7109375" style="31" bestFit="1" customWidth="1"/>
    <col min="4360" max="4360" width="18.42578125" style="31" bestFit="1" customWidth="1"/>
    <col min="4361" max="4361" width="15.42578125" style="31" bestFit="1" customWidth="1"/>
    <col min="4362" max="4362" width="9.42578125" style="31" bestFit="1" customWidth="1"/>
    <col min="4363" max="4363" width="15.42578125" style="31" bestFit="1" customWidth="1"/>
    <col min="4364" max="4364" width="9.42578125" style="31" bestFit="1" customWidth="1"/>
    <col min="4365" max="4608" width="9.140625" style="31"/>
    <col min="4609" max="4609" width="15.85546875" style="31" customWidth="1"/>
    <col min="4610" max="4610" width="50.7109375" style="31" customWidth="1"/>
    <col min="4611" max="4611" width="20.140625" style="31" customWidth="1"/>
    <col min="4612" max="4613" width="17.7109375" style="31" bestFit="1" customWidth="1"/>
    <col min="4614" max="4614" width="16.5703125" style="31" bestFit="1" customWidth="1"/>
    <col min="4615" max="4615" width="15.7109375" style="31" bestFit="1" customWidth="1"/>
    <col min="4616" max="4616" width="18.42578125" style="31" bestFit="1" customWidth="1"/>
    <col min="4617" max="4617" width="15.42578125" style="31" bestFit="1" customWidth="1"/>
    <col min="4618" max="4618" width="9.42578125" style="31" bestFit="1" customWidth="1"/>
    <col min="4619" max="4619" width="15.42578125" style="31" bestFit="1" customWidth="1"/>
    <col min="4620" max="4620" width="9.42578125" style="31" bestFit="1" customWidth="1"/>
    <col min="4621" max="4864" width="9.140625" style="31"/>
    <col min="4865" max="4865" width="15.85546875" style="31" customWidth="1"/>
    <col min="4866" max="4866" width="50.7109375" style="31" customWidth="1"/>
    <col min="4867" max="4867" width="20.140625" style="31" customWidth="1"/>
    <col min="4868" max="4869" width="17.7109375" style="31" bestFit="1" customWidth="1"/>
    <col min="4870" max="4870" width="16.5703125" style="31" bestFit="1" customWidth="1"/>
    <col min="4871" max="4871" width="15.7109375" style="31" bestFit="1" customWidth="1"/>
    <col min="4872" max="4872" width="18.42578125" style="31" bestFit="1" customWidth="1"/>
    <col min="4873" max="4873" width="15.42578125" style="31" bestFit="1" customWidth="1"/>
    <col min="4874" max="4874" width="9.42578125" style="31" bestFit="1" customWidth="1"/>
    <col min="4875" max="4875" width="15.42578125" style="31" bestFit="1" customWidth="1"/>
    <col min="4876" max="4876" width="9.42578125" style="31" bestFit="1" customWidth="1"/>
    <col min="4877" max="5120" width="9.140625" style="31"/>
    <col min="5121" max="5121" width="15.85546875" style="31" customWidth="1"/>
    <col min="5122" max="5122" width="50.7109375" style="31" customWidth="1"/>
    <col min="5123" max="5123" width="20.140625" style="31" customWidth="1"/>
    <col min="5124" max="5125" width="17.7109375" style="31" bestFit="1" customWidth="1"/>
    <col min="5126" max="5126" width="16.5703125" style="31" bestFit="1" customWidth="1"/>
    <col min="5127" max="5127" width="15.7109375" style="31" bestFit="1" customWidth="1"/>
    <col min="5128" max="5128" width="18.42578125" style="31" bestFit="1" customWidth="1"/>
    <col min="5129" max="5129" width="15.42578125" style="31" bestFit="1" customWidth="1"/>
    <col min="5130" max="5130" width="9.42578125" style="31" bestFit="1" customWidth="1"/>
    <col min="5131" max="5131" width="15.42578125" style="31" bestFit="1" customWidth="1"/>
    <col min="5132" max="5132" width="9.42578125" style="31" bestFit="1" customWidth="1"/>
    <col min="5133" max="5376" width="9.140625" style="31"/>
    <col min="5377" max="5377" width="15.85546875" style="31" customWidth="1"/>
    <col min="5378" max="5378" width="50.7109375" style="31" customWidth="1"/>
    <col min="5379" max="5379" width="20.140625" style="31" customWidth="1"/>
    <col min="5380" max="5381" width="17.7109375" style="31" bestFit="1" customWidth="1"/>
    <col min="5382" max="5382" width="16.5703125" style="31" bestFit="1" customWidth="1"/>
    <col min="5383" max="5383" width="15.7109375" style="31" bestFit="1" customWidth="1"/>
    <col min="5384" max="5384" width="18.42578125" style="31" bestFit="1" customWidth="1"/>
    <col min="5385" max="5385" width="15.42578125" style="31" bestFit="1" customWidth="1"/>
    <col min="5386" max="5386" width="9.42578125" style="31" bestFit="1" customWidth="1"/>
    <col min="5387" max="5387" width="15.42578125" style="31" bestFit="1" customWidth="1"/>
    <col min="5388" max="5388" width="9.42578125" style="31" bestFit="1" customWidth="1"/>
    <col min="5389" max="5632" width="9.140625" style="31"/>
    <col min="5633" max="5633" width="15.85546875" style="31" customWidth="1"/>
    <col min="5634" max="5634" width="50.7109375" style="31" customWidth="1"/>
    <col min="5635" max="5635" width="20.140625" style="31" customWidth="1"/>
    <col min="5636" max="5637" width="17.7109375" style="31" bestFit="1" customWidth="1"/>
    <col min="5638" max="5638" width="16.5703125" style="31" bestFit="1" customWidth="1"/>
    <col min="5639" max="5639" width="15.7109375" style="31" bestFit="1" customWidth="1"/>
    <col min="5640" max="5640" width="18.42578125" style="31" bestFit="1" customWidth="1"/>
    <col min="5641" max="5641" width="15.42578125" style="31" bestFit="1" customWidth="1"/>
    <col min="5642" max="5642" width="9.42578125" style="31" bestFit="1" customWidth="1"/>
    <col min="5643" max="5643" width="15.42578125" style="31" bestFit="1" customWidth="1"/>
    <col min="5644" max="5644" width="9.42578125" style="31" bestFit="1" customWidth="1"/>
    <col min="5645" max="5888" width="9.140625" style="31"/>
    <col min="5889" max="5889" width="15.85546875" style="31" customWidth="1"/>
    <col min="5890" max="5890" width="50.7109375" style="31" customWidth="1"/>
    <col min="5891" max="5891" width="20.140625" style="31" customWidth="1"/>
    <col min="5892" max="5893" width="17.7109375" style="31" bestFit="1" customWidth="1"/>
    <col min="5894" max="5894" width="16.5703125" style="31" bestFit="1" customWidth="1"/>
    <col min="5895" max="5895" width="15.7109375" style="31" bestFit="1" customWidth="1"/>
    <col min="5896" max="5896" width="18.42578125" style="31" bestFit="1" customWidth="1"/>
    <col min="5897" max="5897" width="15.42578125" style="31" bestFit="1" customWidth="1"/>
    <col min="5898" max="5898" width="9.42578125" style="31" bestFit="1" customWidth="1"/>
    <col min="5899" max="5899" width="15.42578125" style="31" bestFit="1" customWidth="1"/>
    <col min="5900" max="5900" width="9.42578125" style="31" bestFit="1" customWidth="1"/>
    <col min="5901" max="6144" width="9.140625" style="31"/>
    <col min="6145" max="6145" width="15.85546875" style="31" customWidth="1"/>
    <col min="6146" max="6146" width="50.7109375" style="31" customWidth="1"/>
    <col min="6147" max="6147" width="20.140625" style="31" customWidth="1"/>
    <col min="6148" max="6149" width="17.7109375" style="31" bestFit="1" customWidth="1"/>
    <col min="6150" max="6150" width="16.5703125" style="31" bestFit="1" customWidth="1"/>
    <col min="6151" max="6151" width="15.7109375" style="31" bestFit="1" customWidth="1"/>
    <col min="6152" max="6152" width="18.42578125" style="31" bestFit="1" customWidth="1"/>
    <col min="6153" max="6153" width="15.42578125" style="31" bestFit="1" customWidth="1"/>
    <col min="6154" max="6154" width="9.42578125" style="31" bestFit="1" customWidth="1"/>
    <col min="6155" max="6155" width="15.42578125" style="31" bestFit="1" customWidth="1"/>
    <col min="6156" max="6156" width="9.42578125" style="31" bestFit="1" customWidth="1"/>
    <col min="6157" max="6400" width="9.140625" style="31"/>
    <col min="6401" max="6401" width="15.85546875" style="31" customWidth="1"/>
    <col min="6402" max="6402" width="50.7109375" style="31" customWidth="1"/>
    <col min="6403" max="6403" width="20.140625" style="31" customWidth="1"/>
    <col min="6404" max="6405" width="17.7109375" style="31" bestFit="1" customWidth="1"/>
    <col min="6406" max="6406" width="16.5703125" style="31" bestFit="1" customWidth="1"/>
    <col min="6407" max="6407" width="15.7109375" style="31" bestFit="1" customWidth="1"/>
    <col min="6408" max="6408" width="18.42578125" style="31" bestFit="1" customWidth="1"/>
    <col min="6409" max="6409" width="15.42578125" style="31" bestFit="1" customWidth="1"/>
    <col min="6410" max="6410" width="9.42578125" style="31" bestFit="1" customWidth="1"/>
    <col min="6411" max="6411" width="15.42578125" style="31" bestFit="1" customWidth="1"/>
    <col min="6412" max="6412" width="9.42578125" style="31" bestFit="1" customWidth="1"/>
    <col min="6413" max="6656" width="9.140625" style="31"/>
    <col min="6657" max="6657" width="15.85546875" style="31" customWidth="1"/>
    <col min="6658" max="6658" width="50.7109375" style="31" customWidth="1"/>
    <col min="6659" max="6659" width="20.140625" style="31" customWidth="1"/>
    <col min="6660" max="6661" width="17.7109375" style="31" bestFit="1" customWidth="1"/>
    <col min="6662" max="6662" width="16.5703125" style="31" bestFit="1" customWidth="1"/>
    <col min="6663" max="6663" width="15.7109375" style="31" bestFit="1" customWidth="1"/>
    <col min="6664" max="6664" width="18.42578125" style="31" bestFit="1" customWidth="1"/>
    <col min="6665" max="6665" width="15.42578125" style="31" bestFit="1" customWidth="1"/>
    <col min="6666" max="6666" width="9.42578125" style="31" bestFit="1" customWidth="1"/>
    <col min="6667" max="6667" width="15.42578125" style="31" bestFit="1" customWidth="1"/>
    <col min="6668" max="6668" width="9.42578125" style="31" bestFit="1" customWidth="1"/>
    <col min="6669" max="6912" width="9.140625" style="31"/>
    <col min="6913" max="6913" width="15.85546875" style="31" customWidth="1"/>
    <col min="6914" max="6914" width="50.7109375" style="31" customWidth="1"/>
    <col min="6915" max="6915" width="20.140625" style="31" customWidth="1"/>
    <col min="6916" max="6917" width="17.7109375" style="31" bestFit="1" customWidth="1"/>
    <col min="6918" max="6918" width="16.5703125" style="31" bestFit="1" customWidth="1"/>
    <col min="6919" max="6919" width="15.7109375" style="31" bestFit="1" customWidth="1"/>
    <col min="6920" max="6920" width="18.42578125" style="31" bestFit="1" customWidth="1"/>
    <col min="6921" max="6921" width="15.42578125" style="31" bestFit="1" customWidth="1"/>
    <col min="6922" max="6922" width="9.42578125" style="31" bestFit="1" customWidth="1"/>
    <col min="6923" max="6923" width="15.42578125" style="31" bestFit="1" customWidth="1"/>
    <col min="6924" max="6924" width="9.42578125" style="31" bestFit="1" customWidth="1"/>
    <col min="6925" max="7168" width="9.140625" style="31"/>
    <col min="7169" max="7169" width="15.85546875" style="31" customWidth="1"/>
    <col min="7170" max="7170" width="50.7109375" style="31" customWidth="1"/>
    <col min="7171" max="7171" width="20.140625" style="31" customWidth="1"/>
    <col min="7172" max="7173" width="17.7109375" style="31" bestFit="1" customWidth="1"/>
    <col min="7174" max="7174" width="16.5703125" style="31" bestFit="1" customWidth="1"/>
    <col min="7175" max="7175" width="15.7109375" style="31" bestFit="1" customWidth="1"/>
    <col min="7176" max="7176" width="18.42578125" style="31" bestFit="1" customWidth="1"/>
    <col min="7177" max="7177" width="15.42578125" style="31" bestFit="1" customWidth="1"/>
    <col min="7178" max="7178" width="9.42578125" style="31" bestFit="1" customWidth="1"/>
    <col min="7179" max="7179" width="15.42578125" style="31" bestFit="1" customWidth="1"/>
    <col min="7180" max="7180" width="9.42578125" style="31" bestFit="1" customWidth="1"/>
    <col min="7181" max="7424" width="9.140625" style="31"/>
    <col min="7425" max="7425" width="15.85546875" style="31" customWidth="1"/>
    <col min="7426" max="7426" width="50.7109375" style="31" customWidth="1"/>
    <col min="7427" max="7427" width="20.140625" style="31" customWidth="1"/>
    <col min="7428" max="7429" width="17.7109375" style="31" bestFit="1" customWidth="1"/>
    <col min="7430" max="7430" width="16.5703125" style="31" bestFit="1" customWidth="1"/>
    <col min="7431" max="7431" width="15.7109375" style="31" bestFit="1" customWidth="1"/>
    <col min="7432" max="7432" width="18.42578125" style="31" bestFit="1" customWidth="1"/>
    <col min="7433" max="7433" width="15.42578125" style="31" bestFit="1" customWidth="1"/>
    <col min="7434" max="7434" width="9.42578125" style="31" bestFit="1" customWidth="1"/>
    <col min="7435" max="7435" width="15.42578125" style="31" bestFit="1" customWidth="1"/>
    <col min="7436" max="7436" width="9.42578125" style="31" bestFit="1" customWidth="1"/>
    <col min="7437" max="7680" width="9.140625" style="31"/>
    <col min="7681" max="7681" width="15.85546875" style="31" customWidth="1"/>
    <col min="7682" max="7682" width="50.7109375" style="31" customWidth="1"/>
    <col min="7683" max="7683" width="20.140625" style="31" customWidth="1"/>
    <col min="7684" max="7685" width="17.7109375" style="31" bestFit="1" customWidth="1"/>
    <col min="7686" max="7686" width="16.5703125" style="31" bestFit="1" customWidth="1"/>
    <col min="7687" max="7687" width="15.7109375" style="31" bestFit="1" customWidth="1"/>
    <col min="7688" max="7688" width="18.42578125" style="31" bestFit="1" customWidth="1"/>
    <col min="7689" max="7689" width="15.42578125" style="31" bestFit="1" customWidth="1"/>
    <col min="7690" max="7690" width="9.42578125" style="31" bestFit="1" customWidth="1"/>
    <col min="7691" max="7691" width="15.42578125" style="31" bestFit="1" customWidth="1"/>
    <col min="7692" max="7692" width="9.42578125" style="31" bestFit="1" customWidth="1"/>
    <col min="7693" max="7936" width="9.140625" style="31"/>
    <col min="7937" max="7937" width="15.85546875" style="31" customWidth="1"/>
    <col min="7938" max="7938" width="50.7109375" style="31" customWidth="1"/>
    <col min="7939" max="7939" width="20.140625" style="31" customWidth="1"/>
    <col min="7940" max="7941" width="17.7109375" style="31" bestFit="1" customWidth="1"/>
    <col min="7942" max="7942" width="16.5703125" style="31" bestFit="1" customWidth="1"/>
    <col min="7943" max="7943" width="15.7109375" style="31" bestFit="1" customWidth="1"/>
    <col min="7944" max="7944" width="18.42578125" style="31" bestFit="1" customWidth="1"/>
    <col min="7945" max="7945" width="15.42578125" style="31" bestFit="1" customWidth="1"/>
    <col min="7946" max="7946" width="9.42578125" style="31" bestFit="1" customWidth="1"/>
    <col min="7947" max="7947" width="15.42578125" style="31" bestFit="1" customWidth="1"/>
    <col min="7948" max="7948" width="9.42578125" style="31" bestFit="1" customWidth="1"/>
    <col min="7949" max="8192" width="9.140625" style="31"/>
    <col min="8193" max="8193" width="15.85546875" style="31" customWidth="1"/>
    <col min="8194" max="8194" width="50.7109375" style="31" customWidth="1"/>
    <col min="8195" max="8195" width="20.140625" style="31" customWidth="1"/>
    <col min="8196" max="8197" width="17.7109375" style="31" bestFit="1" customWidth="1"/>
    <col min="8198" max="8198" width="16.5703125" style="31" bestFit="1" customWidth="1"/>
    <col min="8199" max="8199" width="15.7109375" style="31" bestFit="1" customWidth="1"/>
    <col min="8200" max="8200" width="18.42578125" style="31" bestFit="1" customWidth="1"/>
    <col min="8201" max="8201" width="15.42578125" style="31" bestFit="1" customWidth="1"/>
    <col min="8202" max="8202" width="9.42578125" style="31" bestFit="1" customWidth="1"/>
    <col min="8203" max="8203" width="15.42578125" style="31" bestFit="1" customWidth="1"/>
    <col min="8204" max="8204" width="9.42578125" style="31" bestFit="1" customWidth="1"/>
    <col min="8205" max="8448" width="9.140625" style="31"/>
    <col min="8449" max="8449" width="15.85546875" style="31" customWidth="1"/>
    <col min="8450" max="8450" width="50.7109375" style="31" customWidth="1"/>
    <col min="8451" max="8451" width="20.140625" style="31" customWidth="1"/>
    <col min="8452" max="8453" width="17.7109375" style="31" bestFit="1" customWidth="1"/>
    <col min="8454" max="8454" width="16.5703125" style="31" bestFit="1" customWidth="1"/>
    <col min="8455" max="8455" width="15.7109375" style="31" bestFit="1" customWidth="1"/>
    <col min="8456" max="8456" width="18.42578125" style="31" bestFit="1" customWidth="1"/>
    <col min="8457" max="8457" width="15.42578125" style="31" bestFit="1" customWidth="1"/>
    <col min="8458" max="8458" width="9.42578125" style="31" bestFit="1" customWidth="1"/>
    <col min="8459" max="8459" width="15.42578125" style="31" bestFit="1" customWidth="1"/>
    <col min="8460" max="8460" width="9.42578125" style="31" bestFit="1" customWidth="1"/>
    <col min="8461" max="8704" width="9.140625" style="31"/>
    <col min="8705" max="8705" width="15.85546875" style="31" customWidth="1"/>
    <col min="8706" max="8706" width="50.7109375" style="31" customWidth="1"/>
    <col min="8707" max="8707" width="20.140625" style="31" customWidth="1"/>
    <col min="8708" max="8709" width="17.7109375" style="31" bestFit="1" customWidth="1"/>
    <col min="8710" max="8710" width="16.5703125" style="31" bestFit="1" customWidth="1"/>
    <col min="8711" max="8711" width="15.7109375" style="31" bestFit="1" customWidth="1"/>
    <col min="8712" max="8712" width="18.42578125" style="31" bestFit="1" customWidth="1"/>
    <col min="8713" max="8713" width="15.42578125" style="31" bestFit="1" customWidth="1"/>
    <col min="8714" max="8714" width="9.42578125" style="31" bestFit="1" customWidth="1"/>
    <col min="8715" max="8715" width="15.42578125" style="31" bestFit="1" customWidth="1"/>
    <col min="8716" max="8716" width="9.42578125" style="31" bestFit="1" customWidth="1"/>
    <col min="8717" max="8960" width="9.140625" style="31"/>
    <col min="8961" max="8961" width="15.85546875" style="31" customWidth="1"/>
    <col min="8962" max="8962" width="50.7109375" style="31" customWidth="1"/>
    <col min="8963" max="8963" width="20.140625" style="31" customWidth="1"/>
    <col min="8964" max="8965" width="17.7109375" style="31" bestFit="1" customWidth="1"/>
    <col min="8966" max="8966" width="16.5703125" style="31" bestFit="1" customWidth="1"/>
    <col min="8967" max="8967" width="15.7109375" style="31" bestFit="1" customWidth="1"/>
    <col min="8968" max="8968" width="18.42578125" style="31" bestFit="1" customWidth="1"/>
    <col min="8969" max="8969" width="15.42578125" style="31" bestFit="1" customWidth="1"/>
    <col min="8970" max="8970" width="9.42578125" style="31" bestFit="1" customWidth="1"/>
    <col min="8971" max="8971" width="15.42578125" style="31" bestFit="1" customWidth="1"/>
    <col min="8972" max="8972" width="9.42578125" style="31" bestFit="1" customWidth="1"/>
    <col min="8973" max="9216" width="9.140625" style="31"/>
    <col min="9217" max="9217" width="15.85546875" style="31" customWidth="1"/>
    <col min="9218" max="9218" width="50.7109375" style="31" customWidth="1"/>
    <col min="9219" max="9219" width="20.140625" style="31" customWidth="1"/>
    <col min="9220" max="9221" width="17.7109375" style="31" bestFit="1" customWidth="1"/>
    <col min="9222" max="9222" width="16.5703125" style="31" bestFit="1" customWidth="1"/>
    <col min="9223" max="9223" width="15.7109375" style="31" bestFit="1" customWidth="1"/>
    <col min="9224" max="9224" width="18.42578125" style="31" bestFit="1" customWidth="1"/>
    <col min="9225" max="9225" width="15.42578125" style="31" bestFit="1" customWidth="1"/>
    <col min="9226" max="9226" width="9.42578125" style="31" bestFit="1" customWidth="1"/>
    <col min="9227" max="9227" width="15.42578125" style="31" bestFit="1" customWidth="1"/>
    <col min="9228" max="9228" width="9.42578125" style="31" bestFit="1" customWidth="1"/>
    <col min="9229" max="9472" width="9.140625" style="31"/>
    <col min="9473" max="9473" width="15.85546875" style="31" customWidth="1"/>
    <col min="9474" max="9474" width="50.7109375" style="31" customWidth="1"/>
    <col min="9475" max="9475" width="20.140625" style="31" customWidth="1"/>
    <col min="9476" max="9477" width="17.7109375" style="31" bestFit="1" customWidth="1"/>
    <col min="9478" max="9478" width="16.5703125" style="31" bestFit="1" customWidth="1"/>
    <col min="9479" max="9479" width="15.7109375" style="31" bestFit="1" customWidth="1"/>
    <col min="9480" max="9480" width="18.42578125" style="31" bestFit="1" customWidth="1"/>
    <col min="9481" max="9481" width="15.42578125" style="31" bestFit="1" customWidth="1"/>
    <col min="9482" max="9482" width="9.42578125" style="31" bestFit="1" customWidth="1"/>
    <col min="9483" max="9483" width="15.42578125" style="31" bestFit="1" customWidth="1"/>
    <col min="9484" max="9484" width="9.42578125" style="31" bestFit="1" customWidth="1"/>
    <col min="9485" max="9728" width="9.140625" style="31"/>
    <col min="9729" max="9729" width="15.85546875" style="31" customWidth="1"/>
    <col min="9730" max="9730" width="50.7109375" style="31" customWidth="1"/>
    <col min="9731" max="9731" width="20.140625" style="31" customWidth="1"/>
    <col min="9732" max="9733" width="17.7109375" style="31" bestFit="1" customWidth="1"/>
    <col min="9734" max="9734" width="16.5703125" style="31" bestFit="1" customWidth="1"/>
    <col min="9735" max="9735" width="15.7109375" style="31" bestFit="1" customWidth="1"/>
    <col min="9736" max="9736" width="18.42578125" style="31" bestFit="1" customWidth="1"/>
    <col min="9737" max="9737" width="15.42578125" style="31" bestFit="1" customWidth="1"/>
    <col min="9738" max="9738" width="9.42578125" style="31" bestFit="1" customWidth="1"/>
    <col min="9739" max="9739" width="15.42578125" style="31" bestFit="1" customWidth="1"/>
    <col min="9740" max="9740" width="9.42578125" style="31" bestFit="1" customWidth="1"/>
    <col min="9741" max="9984" width="9.140625" style="31"/>
    <col min="9985" max="9985" width="15.85546875" style="31" customWidth="1"/>
    <col min="9986" max="9986" width="50.7109375" style="31" customWidth="1"/>
    <col min="9987" max="9987" width="20.140625" style="31" customWidth="1"/>
    <col min="9988" max="9989" width="17.7109375" style="31" bestFit="1" customWidth="1"/>
    <col min="9990" max="9990" width="16.5703125" style="31" bestFit="1" customWidth="1"/>
    <col min="9991" max="9991" width="15.7109375" style="31" bestFit="1" customWidth="1"/>
    <col min="9992" max="9992" width="18.42578125" style="31" bestFit="1" customWidth="1"/>
    <col min="9993" max="9993" width="15.42578125" style="31" bestFit="1" customWidth="1"/>
    <col min="9994" max="9994" width="9.42578125" style="31" bestFit="1" customWidth="1"/>
    <col min="9995" max="9995" width="15.42578125" style="31" bestFit="1" customWidth="1"/>
    <col min="9996" max="9996" width="9.42578125" style="31" bestFit="1" customWidth="1"/>
    <col min="9997" max="10240" width="9.140625" style="31"/>
    <col min="10241" max="10241" width="15.85546875" style="31" customWidth="1"/>
    <col min="10242" max="10242" width="50.7109375" style="31" customWidth="1"/>
    <col min="10243" max="10243" width="20.140625" style="31" customWidth="1"/>
    <col min="10244" max="10245" width="17.7109375" style="31" bestFit="1" customWidth="1"/>
    <col min="10246" max="10246" width="16.5703125" style="31" bestFit="1" customWidth="1"/>
    <col min="10247" max="10247" width="15.7109375" style="31" bestFit="1" customWidth="1"/>
    <col min="10248" max="10248" width="18.42578125" style="31" bestFit="1" customWidth="1"/>
    <col min="10249" max="10249" width="15.42578125" style="31" bestFit="1" customWidth="1"/>
    <col min="10250" max="10250" width="9.42578125" style="31" bestFit="1" customWidth="1"/>
    <col min="10251" max="10251" width="15.42578125" style="31" bestFit="1" customWidth="1"/>
    <col min="10252" max="10252" width="9.42578125" style="31" bestFit="1" customWidth="1"/>
    <col min="10253" max="10496" width="9.140625" style="31"/>
    <col min="10497" max="10497" width="15.85546875" style="31" customWidth="1"/>
    <col min="10498" max="10498" width="50.7109375" style="31" customWidth="1"/>
    <col min="10499" max="10499" width="20.140625" style="31" customWidth="1"/>
    <col min="10500" max="10501" width="17.7109375" style="31" bestFit="1" customWidth="1"/>
    <col min="10502" max="10502" width="16.5703125" style="31" bestFit="1" customWidth="1"/>
    <col min="10503" max="10503" width="15.7109375" style="31" bestFit="1" customWidth="1"/>
    <col min="10504" max="10504" width="18.42578125" style="31" bestFit="1" customWidth="1"/>
    <col min="10505" max="10505" width="15.42578125" style="31" bestFit="1" customWidth="1"/>
    <col min="10506" max="10506" width="9.42578125" style="31" bestFit="1" customWidth="1"/>
    <col min="10507" max="10507" width="15.42578125" style="31" bestFit="1" customWidth="1"/>
    <col min="10508" max="10508" width="9.42578125" style="31" bestFit="1" customWidth="1"/>
    <col min="10509" max="10752" width="9.140625" style="31"/>
    <col min="10753" max="10753" width="15.85546875" style="31" customWidth="1"/>
    <col min="10754" max="10754" width="50.7109375" style="31" customWidth="1"/>
    <col min="10755" max="10755" width="20.140625" style="31" customWidth="1"/>
    <col min="10756" max="10757" width="17.7109375" style="31" bestFit="1" customWidth="1"/>
    <col min="10758" max="10758" width="16.5703125" style="31" bestFit="1" customWidth="1"/>
    <col min="10759" max="10759" width="15.7109375" style="31" bestFit="1" customWidth="1"/>
    <col min="10760" max="10760" width="18.42578125" style="31" bestFit="1" customWidth="1"/>
    <col min="10761" max="10761" width="15.42578125" style="31" bestFit="1" customWidth="1"/>
    <col min="10762" max="10762" width="9.42578125" style="31" bestFit="1" customWidth="1"/>
    <col min="10763" max="10763" width="15.42578125" style="31" bestFit="1" customWidth="1"/>
    <col min="10764" max="10764" width="9.42578125" style="31" bestFit="1" customWidth="1"/>
    <col min="10765" max="11008" width="9.140625" style="31"/>
    <col min="11009" max="11009" width="15.85546875" style="31" customWidth="1"/>
    <col min="11010" max="11010" width="50.7109375" style="31" customWidth="1"/>
    <col min="11011" max="11011" width="20.140625" style="31" customWidth="1"/>
    <col min="11012" max="11013" width="17.7109375" style="31" bestFit="1" customWidth="1"/>
    <col min="11014" max="11014" width="16.5703125" style="31" bestFit="1" customWidth="1"/>
    <col min="11015" max="11015" width="15.7109375" style="31" bestFit="1" customWidth="1"/>
    <col min="11016" max="11016" width="18.42578125" style="31" bestFit="1" customWidth="1"/>
    <col min="11017" max="11017" width="15.42578125" style="31" bestFit="1" customWidth="1"/>
    <col min="11018" max="11018" width="9.42578125" style="31" bestFit="1" customWidth="1"/>
    <col min="11019" max="11019" width="15.42578125" style="31" bestFit="1" customWidth="1"/>
    <col min="11020" max="11020" width="9.42578125" style="31" bestFit="1" customWidth="1"/>
    <col min="11021" max="11264" width="9.140625" style="31"/>
    <col min="11265" max="11265" width="15.85546875" style="31" customWidth="1"/>
    <col min="11266" max="11266" width="50.7109375" style="31" customWidth="1"/>
    <col min="11267" max="11267" width="20.140625" style="31" customWidth="1"/>
    <col min="11268" max="11269" width="17.7109375" style="31" bestFit="1" customWidth="1"/>
    <col min="11270" max="11270" width="16.5703125" style="31" bestFit="1" customWidth="1"/>
    <col min="11271" max="11271" width="15.7109375" style="31" bestFit="1" customWidth="1"/>
    <col min="11272" max="11272" width="18.42578125" style="31" bestFit="1" customWidth="1"/>
    <col min="11273" max="11273" width="15.42578125" style="31" bestFit="1" customWidth="1"/>
    <col min="11274" max="11274" width="9.42578125" style="31" bestFit="1" customWidth="1"/>
    <col min="11275" max="11275" width="15.42578125" style="31" bestFit="1" customWidth="1"/>
    <col min="11276" max="11276" width="9.42578125" style="31" bestFit="1" customWidth="1"/>
    <col min="11277" max="11520" width="9.140625" style="31"/>
    <col min="11521" max="11521" width="15.85546875" style="31" customWidth="1"/>
    <col min="11522" max="11522" width="50.7109375" style="31" customWidth="1"/>
    <col min="11523" max="11523" width="20.140625" style="31" customWidth="1"/>
    <col min="11524" max="11525" width="17.7109375" style="31" bestFit="1" customWidth="1"/>
    <col min="11526" max="11526" width="16.5703125" style="31" bestFit="1" customWidth="1"/>
    <col min="11527" max="11527" width="15.7109375" style="31" bestFit="1" customWidth="1"/>
    <col min="11528" max="11528" width="18.42578125" style="31" bestFit="1" customWidth="1"/>
    <col min="11529" max="11529" width="15.42578125" style="31" bestFit="1" customWidth="1"/>
    <col min="11530" max="11530" width="9.42578125" style="31" bestFit="1" customWidth="1"/>
    <col min="11531" max="11531" width="15.42578125" style="31" bestFit="1" customWidth="1"/>
    <col min="11532" max="11532" width="9.42578125" style="31" bestFit="1" customWidth="1"/>
    <col min="11533" max="11776" width="9.140625" style="31"/>
    <col min="11777" max="11777" width="15.85546875" style="31" customWidth="1"/>
    <col min="11778" max="11778" width="50.7109375" style="31" customWidth="1"/>
    <col min="11779" max="11779" width="20.140625" style="31" customWidth="1"/>
    <col min="11780" max="11781" width="17.7109375" style="31" bestFit="1" customWidth="1"/>
    <col min="11782" max="11782" width="16.5703125" style="31" bestFit="1" customWidth="1"/>
    <col min="11783" max="11783" width="15.7109375" style="31" bestFit="1" customWidth="1"/>
    <col min="11784" max="11784" width="18.42578125" style="31" bestFit="1" customWidth="1"/>
    <col min="11785" max="11785" width="15.42578125" style="31" bestFit="1" customWidth="1"/>
    <col min="11786" max="11786" width="9.42578125" style="31" bestFit="1" customWidth="1"/>
    <col min="11787" max="11787" width="15.42578125" style="31" bestFit="1" customWidth="1"/>
    <col min="11788" max="11788" width="9.42578125" style="31" bestFit="1" customWidth="1"/>
    <col min="11789" max="12032" width="9.140625" style="31"/>
    <col min="12033" max="12033" width="15.85546875" style="31" customWidth="1"/>
    <col min="12034" max="12034" width="50.7109375" style="31" customWidth="1"/>
    <col min="12035" max="12035" width="20.140625" style="31" customWidth="1"/>
    <col min="12036" max="12037" width="17.7109375" style="31" bestFit="1" customWidth="1"/>
    <col min="12038" max="12038" width="16.5703125" style="31" bestFit="1" customWidth="1"/>
    <col min="12039" max="12039" width="15.7109375" style="31" bestFit="1" customWidth="1"/>
    <col min="12040" max="12040" width="18.42578125" style="31" bestFit="1" customWidth="1"/>
    <col min="12041" max="12041" width="15.42578125" style="31" bestFit="1" customWidth="1"/>
    <col min="12042" max="12042" width="9.42578125" style="31" bestFit="1" customWidth="1"/>
    <col min="12043" max="12043" width="15.42578125" style="31" bestFit="1" customWidth="1"/>
    <col min="12044" max="12044" width="9.42578125" style="31" bestFit="1" customWidth="1"/>
    <col min="12045" max="12288" width="9.140625" style="31"/>
    <col min="12289" max="12289" width="15.85546875" style="31" customWidth="1"/>
    <col min="12290" max="12290" width="50.7109375" style="31" customWidth="1"/>
    <col min="12291" max="12291" width="20.140625" style="31" customWidth="1"/>
    <col min="12292" max="12293" width="17.7109375" style="31" bestFit="1" customWidth="1"/>
    <col min="12294" max="12294" width="16.5703125" style="31" bestFit="1" customWidth="1"/>
    <col min="12295" max="12295" width="15.7109375" style="31" bestFit="1" customWidth="1"/>
    <col min="12296" max="12296" width="18.42578125" style="31" bestFit="1" customWidth="1"/>
    <col min="12297" max="12297" width="15.42578125" style="31" bestFit="1" customWidth="1"/>
    <col min="12298" max="12298" width="9.42578125" style="31" bestFit="1" customWidth="1"/>
    <col min="12299" max="12299" width="15.42578125" style="31" bestFit="1" customWidth="1"/>
    <col min="12300" max="12300" width="9.42578125" style="31" bestFit="1" customWidth="1"/>
    <col min="12301" max="12544" width="9.140625" style="31"/>
    <col min="12545" max="12545" width="15.85546875" style="31" customWidth="1"/>
    <col min="12546" max="12546" width="50.7109375" style="31" customWidth="1"/>
    <col min="12547" max="12547" width="20.140625" style="31" customWidth="1"/>
    <col min="12548" max="12549" width="17.7109375" style="31" bestFit="1" customWidth="1"/>
    <col min="12550" max="12550" width="16.5703125" style="31" bestFit="1" customWidth="1"/>
    <col min="12551" max="12551" width="15.7109375" style="31" bestFit="1" customWidth="1"/>
    <col min="12552" max="12552" width="18.42578125" style="31" bestFit="1" customWidth="1"/>
    <col min="12553" max="12553" width="15.42578125" style="31" bestFit="1" customWidth="1"/>
    <col min="12554" max="12554" width="9.42578125" style="31" bestFit="1" customWidth="1"/>
    <col min="12555" max="12555" width="15.42578125" style="31" bestFit="1" customWidth="1"/>
    <col min="12556" max="12556" width="9.42578125" style="31" bestFit="1" customWidth="1"/>
    <col min="12557" max="12800" width="9.140625" style="31"/>
    <col min="12801" max="12801" width="15.85546875" style="31" customWidth="1"/>
    <col min="12802" max="12802" width="50.7109375" style="31" customWidth="1"/>
    <col min="12803" max="12803" width="20.140625" style="31" customWidth="1"/>
    <col min="12804" max="12805" width="17.7109375" style="31" bestFit="1" customWidth="1"/>
    <col min="12806" max="12806" width="16.5703125" style="31" bestFit="1" customWidth="1"/>
    <col min="12807" max="12807" width="15.7109375" style="31" bestFit="1" customWidth="1"/>
    <col min="12808" max="12808" width="18.42578125" style="31" bestFit="1" customWidth="1"/>
    <col min="12809" max="12809" width="15.42578125" style="31" bestFit="1" customWidth="1"/>
    <col min="12810" max="12810" width="9.42578125" style="31" bestFit="1" customWidth="1"/>
    <col min="12811" max="12811" width="15.42578125" style="31" bestFit="1" customWidth="1"/>
    <col min="12812" max="12812" width="9.42578125" style="31" bestFit="1" customWidth="1"/>
    <col min="12813" max="13056" width="9.140625" style="31"/>
    <col min="13057" max="13057" width="15.85546875" style="31" customWidth="1"/>
    <col min="13058" max="13058" width="50.7109375" style="31" customWidth="1"/>
    <col min="13059" max="13059" width="20.140625" style="31" customWidth="1"/>
    <col min="13060" max="13061" width="17.7109375" style="31" bestFit="1" customWidth="1"/>
    <col min="13062" max="13062" width="16.5703125" style="31" bestFit="1" customWidth="1"/>
    <col min="13063" max="13063" width="15.7109375" style="31" bestFit="1" customWidth="1"/>
    <col min="13064" max="13064" width="18.42578125" style="31" bestFit="1" customWidth="1"/>
    <col min="13065" max="13065" width="15.42578125" style="31" bestFit="1" customWidth="1"/>
    <col min="13066" max="13066" width="9.42578125" style="31" bestFit="1" customWidth="1"/>
    <col min="13067" max="13067" width="15.42578125" style="31" bestFit="1" customWidth="1"/>
    <col min="13068" max="13068" width="9.42578125" style="31" bestFit="1" customWidth="1"/>
    <col min="13069" max="13312" width="9.140625" style="31"/>
    <col min="13313" max="13313" width="15.85546875" style="31" customWidth="1"/>
    <col min="13314" max="13314" width="50.7109375" style="31" customWidth="1"/>
    <col min="13315" max="13315" width="20.140625" style="31" customWidth="1"/>
    <col min="13316" max="13317" width="17.7109375" style="31" bestFit="1" customWidth="1"/>
    <col min="13318" max="13318" width="16.5703125" style="31" bestFit="1" customWidth="1"/>
    <col min="13319" max="13319" width="15.7109375" style="31" bestFit="1" customWidth="1"/>
    <col min="13320" max="13320" width="18.42578125" style="31" bestFit="1" customWidth="1"/>
    <col min="13321" max="13321" width="15.42578125" style="31" bestFit="1" customWidth="1"/>
    <col min="13322" max="13322" width="9.42578125" style="31" bestFit="1" customWidth="1"/>
    <col min="13323" max="13323" width="15.42578125" style="31" bestFit="1" customWidth="1"/>
    <col min="13324" max="13324" width="9.42578125" style="31" bestFit="1" customWidth="1"/>
    <col min="13325" max="13568" width="9.140625" style="31"/>
    <col min="13569" max="13569" width="15.85546875" style="31" customWidth="1"/>
    <col min="13570" max="13570" width="50.7109375" style="31" customWidth="1"/>
    <col min="13571" max="13571" width="20.140625" style="31" customWidth="1"/>
    <col min="13572" max="13573" width="17.7109375" style="31" bestFit="1" customWidth="1"/>
    <col min="13574" max="13574" width="16.5703125" style="31" bestFit="1" customWidth="1"/>
    <col min="13575" max="13575" width="15.7109375" style="31" bestFit="1" customWidth="1"/>
    <col min="13576" max="13576" width="18.42578125" style="31" bestFit="1" customWidth="1"/>
    <col min="13577" max="13577" width="15.42578125" style="31" bestFit="1" customWidth="1"/>
    <col min="13578" max="13578" width="9.42578125" style="31" bestFit="1" customWidth="1"/>
    <col min="13579" max="13579" width="15.42578125" style="31" bestFit="1" customWidth="1"/>
    <col min="13580" max="13580" width="9.42578125" style="31" bestFit="1" customWidth="1"/>
    <col min="13581" max="13824" width="9.140625" style="31"/>
    <col min="13825" max="13825" width="15.85546875" style="31" customWidth="1"/>
    <col min="13826" max="13826" width="50.7109375" style="31" customWidth="1"/>
    <col min="13827" max="13827" width="20.140625" style="31" customWidth="1"/>
    <col min="13828" max="13829" width="17.7109375" style="31" bestFit="1" customWidth="1"/>
    <col min="13830" max="13830" width="16.5703125" style="31" bestFit="1" customWidth="1"/>
    <col min="13831" max="13831" width="15.7109375" style="31" bestFit="1" customWidth="1"/>
    <col min="13832" max="13832" width="18.42578125" style="31" bestFit="1" customWidth="1"/>
    <col min="13833" max="13833" width="15.42578125" style="31" bestFit="1" customWidth="1"/>
    <col min="13834" max="13834" width="9.42578125" style="31" bestFit="1" customWidth="1"/>
    <col min="13835" max="13835" width="15.42578125" style="31" bestFit="1" customWidth="1"/>
    <col min="13836" max="13836" width="9.42578125" style="31" bestFit="1" customWidth="1"/>
    <col min="13837" max="14080" width="9.140625" style="31"/>
    <col min="14081" max="14081" width="15.85546875" style="31" customWidth="1"/>
    <col min="14082" max="14082" width="50.7109375" style="31" customWidth="1"/>
    <col min="14083" max="14083" width="20.140625" style="31" customWidth="1"/>
    <col min="14084" max="14085" width="17.7109375" style="31" bestFit="1" customWidth="1"/>
    <col min="14086" max="14086" width="16.5703125" style="31" bestFit="1" customWidth="1"/>
    <col min="14087" max="14087" width="15.7109375" style="31" bestFit="1" customWidth="1"/>
    <col min="14088" max="14088" width="18.42578125" style="31" bestFit="1" customWidth="1"/>
    <col min="14089" max="14089" width="15.42578125" style="31" bestFit="1" customWidth="1"/>
    <col min="14090" max="14090" width="9.42578125" style="31" bestFit="1" customWidth="1"/>
    <col min="14091" max="14091" width="15.42578125" style="31" bestFit="1" customWidth="1"/>
    <col min="14092" max="14092" width="9.42578125" style="31" bestFit="1" customWidth="1"/>
    <col min="14093" max="14336" width="9.140625" style="31"/>
    <col min="14337" max="14337" width="15.85546875" style="31" customWidth="1"/>
    <col min="14338" max="14338" width="50.7109375" style="31" customWidth="1"/>
    <col min="14339" max="14339" width="20.140625" style="31" customWidth="1"/>
    <col min="14340" max="14341" width="17.7109375" style="31" bestFit="1" customWidth="1"/>
    <col min="14342" max="14342" width="16.5703125" style="31" bestFit="1" customWidth="1"/>
    <col min="14343" max="14343" width="15.7109375" style="31" bestFit="1" customWidth="1"/>
    <col min="14344" max="14344" width="18.42578125" style="31" bestFit="1" customWidth="1"/>
    <col min="14345" max="14345" width="15.42578125" style="31" bestFit="1" customWidth="1"/>
    <col min="14346" max="14346" width="9.42578125" style="31" bestFit="1" customWidth="1"/>
    <col min="14347" max="14347" width="15.42578125" style="31" bestFit="1" customWidth="1"/>
    <col min="14348" max="14348" width="9.42578125" style="31" bestFit="1" customWidth="1"/>
    <col min="14349" max="14592" width="9.140625" style="31"/>
    <col min="14593" max="14593" width="15.85546875" style="31" customWidth="1"/>
    <col min="14594" max="14594" width="50.7109375" style="31" customWidth="1"/>
    <col min="14595" max="14595" width="20.140625" style="31" customWidth="1"/>
    <col min="14596" max="14597" width="17.7109375" style="31" bestFit="1" customWidth="1"/>
    <col min="14598" max="14598" width="16.5703125" style="31" bestFit="1" customWidth="1"/>
    <col min="14599" max="14599" width="15.7109375" style="31" bestFit="1" customWidth="1"/>
    <col min="14600" max="14600" width="18.42578125" style="31" bestFit="1" customWidth="1"/>
    <col min="14601" max="14601" width="15.42578125" style="31" bestFit="1" customWidth="1"/>
    <col min="14602" max="14602" width="9.42578125" style="31" bestFit="1" customWidth="1"/>
    <col min="14603" max="14603" width="15.42578125" style="31" bestFit="1" customWidth="1"/>
    <col min="14604" max="14604" width="9.42578125" style="31" bestFit="1" customWidth="1"/>
    <col min="14605" max="14848" width="9.140625" style="31"/>
    <col min="14849" max="14849" width="15.85546875" style="31" customWidth="1"/>
    <col min="14850" max="14850" width="50.7109375" style="31" customWidth="1"/>
    <col min="14851" max="14851" width="20.140625" style="31" customWidth="1"/>
    <col min="14852" max="14853" width="17.7109375" style="31" bestFit="1" customWidth="1"/>
    <col min="14854" max="14854" width="16.5703125" style="31" bestFit="1" customWidth="1"/>
    <col min="14855" max="14855" width="15.7109375" style="31" bestFit="1" customWidth="1"/>
    <col min="14856" max="14856" width="18.42578125" style="31" bestFit="1" customWidth="1"/>
    <col min="14857" max="14857" width="15.42578125" style="31" bestFit="1" customWidth="1"/>
    <col min="14858" max="14858" width="9.42578125" style="31" bestFit="1" customWidth="1"/>
    <col min="14859" max="14859" width="15.42578125" style="31" bestFit="1" customWidth="1"/>
    <col min="14860" max="14860" width="9.42578125" style="31" bestFit="1" customWidth="1"/>
    <col min="14861" max="15104" width="9.140625" style="31"/>
    <col min="15105" max="15105" width="15.85546875" style="31" customWidth="1"/>
    <col min="15106" max="15106" width="50.7109375" style="31" customWidth="1"/>
    <col min="15107" max="15107" width="20.140625" style="31" customWidth="1"/>
    <col min="15108" max="15109" width="17.7109375" style="31" bestFit="1" customWidth="1"/>
    <col min="15110" max="15110" width="16.5703125" style="31" bestFit="1" customWidth="1"/>
    <col min="15111" max="15111" width="15.7109375" style="31" bestFit="1" customWidth="1"/>
    <col min="15112" max="15112" width="18.42578125" style="31" bestFit="1" customWidth="1"/>
    <col min="15113" max="15113" width="15.42578125" style="31" bestFit="1" customWidth="1"/>
    <col min="15114" max="15114" width="9.42578125" style="31" bestFit="1" customWidth="1"/>
    <col min="15115" max="15115" width="15.42578125" style="31" bestFit="1" customWidth="1"/>
    <col min="15116" max="15116" width="9.42578125" style="31" bestFit="1" customWidth="1"/>
    <col min="15117" max="15360" width="9.140625" style="31"/>
    <col min="15361" max="15361" width="15.85546875" style="31" customWidth="1"/>
    <col min="15362" max="15362" width="50.7109375" style="31" customWidth="1"/>
    <col min="15363" max="15363" width="20.140625" style="31" customWidth="1"/>
    <col min="15364" max="15365" width="17.7109375" style="31" bestFit="1" customWidth="1"/>
    <col min="15366" max="15366" width="16.5703125" style="31" bestFit="1" customWidth="1"/>
    <col min="15367" max="15367" width="15.7109375" style="31" bestFit="1" customWidth="1"/>
    <col min="15368" max="15368" width="18.42578125" style="31" bestFit="1" customWidth="1"/>
    <col min="15369" max="15369" width="15.42578125" style="31" bestFit="1" customWidth="1"/>
    <col min="15370" max="15370" width="9.42578125" style="31" bestFit="1" customWidth="1"/>
    <col min="15371" max="15371" width="15.42578125" style="31" bestFit="1" customWidth="1"/>
    <col min="15372" max="15372" width="9.42578125" style="31" bestFit="1" customWidth="1"/>
    <col min="15373" max="15616" width="9.140625" style="31"/>
    <col min="15617" max="15617" width="15.85546875" style="31" customWidth="1"/>
    <col min="15618" max="15618" width="50.7109375" style="31" customWidth="1"/>
    <col min="15619" max="15619" width="20.140625" style="31" customWidth="1"/>
    <col min="15620" max="15621" width="17.7109375" style="31" bestFit="1" customWidth="1"/>
    <col min="15622" max="15622" width="16.5703125" style="31" bestFit="1" customWidth="1"/>
    <col min="15623" max="15623" width="15.7109375" style="31" bestFit="1" customWidth="1"/>
    <col min="15624" max="15624" width="18.42578125" style="31" bestFit="1" customWidth="1"/>
    <col min="15625" max="15625" width="15.42578125" style="31" bestFit="1" customWidth="1"/>
    <col min="15626" max="15626" width="9.42578125" style="31" bestFit="1" customWidth="1"/>
    <col min="15627" max="15627" width="15.42578125" style="31" bestFit="1" customWidth="1"/>
    <col min="15628" max="15628" width="9.42578125" style="31" bestFit="1" customWidth="1"/>
    <col min="15629" max="15872" width="9.140625" style="31"/>
    <col min="15873" max="15873" width="15.85546875" style="31" customWidth="1"/>
    <col min="15874" max="15874" width="50.7109375" style="31" customWidth="1"/>
    <col min="15875" max="15875" width="20.140625" style="31" customWidth="1"/>
    <col min="15876" max="15877" width="17.7109375" style="31" bestFit="1" customWidth="1"/>
    <col min="15878" max="15878" width="16.5703125" style="31" bestFit="1" customWidth="1"/>
    <col min="15879" max="15879" width="15.7109375" style="31" bestFit="1" customWidth="1"/>
    <col min="15880" max="15880" width="18.42578125" style="31" bestFit="1" customWidth="1"/>
    <col min="15881" max="15881" width="15.42578125" style="31" bestFit="1" customWidth="1"/>
    <col min="15882" max="15882" width="9.42578125" style="31" bestFit="1" customWidth="1"/>
    <col min="15883" max="15883" width="15.42578125" style="31" bestFit="1" customWidth="1"/>
    <col min="15884" max="15884" width="9.42578125" style="31" bestFit="1" customWidth="1"/>
    <col min="15885" max="16128" width="9.140625" style="31"/>
    <col min="16129" max="16129" width="15.85546875" style="31" customWidth="1"/>
    <col min="16130" max="16130" width="50.7109375" style="31" customWidth="1"/>
    <col min="16131" max="16131" width="20.140625" style="31" customWidth="1"/>
    <col min="16132" max="16133" width="17.7109375" style="31" bestFit="1" customWidth="1"/>
    <col min="16134" max="16134" width="16.5703125" style="31" bestFit="1" customWidth="1"/>
    <col min="16135" max="16135" width="15.7109375" style="31" bestFit="1" customWidth="1"/>
    <col min="16136" max="16136" width="18.42578125" style="31" bestFit="1" customWidth="1"/>
    <col min="16137" max="16137" width="15.42578125" style="31" bestFit="1" customWidth="1"/>
    <col min="16138" max="16138" width="9.42578125" style="31" bestFit="1" customWidth="1"/>
    <col min="16139" max="16139" width="15.42578125" style="31" bestFit="1" customWidth="1"/>
    <col min="16140" max="16140" width="9.42578125" style="31" bestFit="1" customWidth="1"/>
    <col min="16141" max="16384" width="9.140625" style="31"/>
  </cols>
  <sheetData>
    <row r="1" spans="1:15" ht="18" hidden="1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38"/>
      <c r="M1" s="38"/>
      <c r="N1" s="38"/>
      <c r="O1" s="38"/>
    </row>
    <row r="2" spans="1:15" ht="15.75" hidden="1" customHeight="1" x14ac:dyDescent="0.2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38"/>
      <c r="M2" s="38"/>
      <c r="N2" s="38"/>
      <c r="O2" s="38"/>
    </row>
    <row r="3" spans="1:15" ht="18" hidden="1" customHeight="1" x14ac:dyDescent="0.2">
      <c r="A3" s="41"/>
      <c r="B3" s="41"/>
      <c r="C3" s="41"/>
      <c r="D3" s="41"/>
      <c r="E3" s="41"/>
      <c r="F3" s="41"/>
      <c r="G3" s="41"/>
      <c r="H3" s="41"/>
      <c r="I3" s="42"/>
      <c r="J3" s="42"/>
      <c r="K3" s="42"/>
      <c r="L3" s="38"/>
      <c r="M3" s="38"/>
      <c r="N3" s="38"/>
      <c r="O3" s="38"/>
    </row>
    <row r="4" spans="1:15" ht="18" x14ac:dyDescent="0.2">
      <c r="A4" s="41"/>
      <c r="B4" s="41"/>
      <c r="C4" s="41"/>
      <c r="D4" s="41"/>
      <c r="E4" s="41"/>
      <c r="F4" s="41"/>
      <c r="G4" s="41"/>
      <c r="H4" s="41"/>
      <c r="I4" s="42"/>
      <c r="J4" s="42"/>
      <c r="K4" s="42"/>
      <c r="L4" s="38"/>
      <c r="M4" s="38"/>
      <c r="N4" s="38"/>
      <c r="O4" s="38"/>
    </row>
    <row r="5" spans="1:15" ht="15.75" customHeight="1" x14ac:dyDescent="0.2">
      <c r="A5" s="199" t="s">
        <v>258</v>
      </c>
      <c r="B5" s="199"/>
      <c r="C5" s="199"/>
      <c r="D5" s="199"/>
      <c r="E5" s="199"/>
      <c r="F5" s="199"/>
      <c r="G5" s="199"/>
      <c r="H5" s="199"/>
      <c r="I5" s="37"/>
      <c r="J5" s="37"/>
      <c r="K5" s="37"/>
      <c r="L5" s="38"/>
      <c r="M5" s="38"/>
      <c r="N5" s="38"/>
      <c r="O5" s="38"/>
    </row>
    <row r="6" spans="1:15" ht="18" x14ac:dyDescent="0.2">
      <c r="A6" s="41"/>
      <c r="B6" s="41"/>
      <c r="C6" s="41"/>
      <c r="D6" s="41"/>
      <c r="E6" s="41"/>
      <c r="F6" s="41"/>
      <c r="G6" s="41"/>
      <c r="H6" s="41"/>
      <c r="I6" s="42"/>
      <c r="J6" s="42"/>
      <c r="K6" s="42"/>
      <c r="L6" s="38"/>
      <c r="M6" s="38"/>
      <c r="N6" s="38"/>
      <c r="O6" s="38"/>
    </row>
    <row r="7" spans="1:15" s="32" customFormat="1" ht="57" x14ac:dyDescent="0.25">
      <c r="A7" s="198" t="s">
        <v>3</v>
      </c>
      <c r="B7" s="198"/>
      <c r="C7" s="50" t="s">
        <v>1967</v>
      </c>
      <c r="D7" s="50" t="s">
        <v>575</v>
      </c>
      <c r="E7" s="50" t="s">
        <v>576</v>
      </c>
      <c r="F7" s="50" t="s">
        <v>1968</v>
      </c>
      <c r="G7" s="50" t="s">
        <v>259</v>
      </c>
      <c r="H7" s="50" t="s">
        <v>1965</v>
      </c>
      <c r="I7" s="39"/>
      <c r="J7" s="39"/>
      <c r="K7" s="39"/>
      <c r="L7" s="39"/>
      <c r="M7" s="39"/>
      <c r="N7" s="39"/>
      <c r="O7" s="39"/>
    </row>
    <row r="8" spans="1:15" s="33" customFormat="1" x14ac:dyDescent="0.2">
      <c r="A8" s="197">
        <v>1</v>
      </c>
      <c r="B8" s="197"/>
      <c r="C8" s="51">
        <v>2</v>
      </c>
      <c r="D8" s="51">
        <v>3</v>
      </c>
      <c r="E8" s="51">
        <v>4.3333333333333304</v>
      </c>
      <c r="F8" s="51">
        <v>5.0833333333333304</v>
      </c>
      <c r="G8" s="51">
        <v>6</v>
      </c>
      <c r="H8" s="51">
        <v>7</v>
      </c>
      <c r="I8" s="38"/>
      <c r="J8" s="38"/>
      <c r="K8" s="38"/>
      <c r="L8" s="38"/>
      <c r="M8" s="40"/>
      <c r="N8" s="40"/>
      <c r="O8" s="40"/>
    </row>
    <row r="9" spans="1:15" ht="12.75" customHeight="1" x14ac:dyDescent="0.2">
      <c r="A9" s="70" t="s">
        <v>255</v>
      </c>
      <c r="B9" s="70" t="s">
        <v>25</v>
      </c>
      <c r="C9" s="71" t="s">
        <v>27</v>
      </c>
      <c r="D9" s="71" t="s">
        <v>27</v>
      </c>
      <c r="E9" s="71" t="s">
        <v>27</v>
      </c>
      <c r="F9" s="71" t="s">
        <v>27</v>
      </c>
      <c r="G9" s="71" t="s">
        <v>25</v>
      </c>
      <c r="H9" s="71" t="s">
        <v>25</v>
      </c>
      <c r="I9" s="45"/>
      <c r="J9" s="45"/>
      <c r="K9" s="45"/>
      <c r="L9" s="45"/>
      <c r="M9" s="46"/>
      <c r="N9" s="46"/>
      <c r="O9" s="46"/>
    </row>
    <row r="10" spans="1:15" x14ac:dyDescent="0.2">
      <c r="A10" s="102" t="s">
        <v>256</v>
      </c>
      <c r="B10" s="103" t="s">
        <v>25</v>
      </c>
      <c r="C10" s="106">
        <f t="shared" ref="C10:F11" si="0">+C11</f>
        <v>0</v>
      </c>
      <c r="D10" s="107">
        <f t="shared" si="0"/>
        <v>0</v>
      </c>
      <c r="E10" s="107">
        <f t="shared" si="0"/>
        <v>0</v>
      </c>
      <c r="F10" s="106">
        <f t="shared" si="0"/>
        <v>0</v>
      </c>
      <c r="G10" s="106" t="e">
        <f t="shared" ref="G10:G19" si="1">+F10/C10*100</f>
        <v>#DIV/0!</v>
      </c>
      <c r="H10" s="106" t="e">
        <f t="shared" ref="H10:H19" si="2">+F10/E10*100</f>
        <v>#DIV/0!</v>
      </c>
      <c r="I10" s="45"/>
      <c r="J10" s="45"/>
      <c r="K10" s="45"/>
      <c r="L10" s="45"/>
      <c r="M10" s="46"/>
      <c r="N10" s="46"/>
      <c r="O10" s="46"/>
    </row>
    <row r="11" spans="1:15" x14ac:dyDescent="0.2">
      <c r="A11" s="101" t="s">
        <v>56</v>
      </c>
      <c r="B11" s="77" t="s">
        <v>57</v>
      </c>
      <c r="C11" s="104">
        <f t="shared" si="0"/>
        <v>0</v>
      </c>
      <c r="D11" s="105">
        <f t="shared" si="0"/>
        <v>0</v>
      </c>
      <c r="E11" s="105">
        <f t="shared" si="0"/>
        <v>0</v>
      </c>
      <c r="F11" s="104">
        <f t="shared" si="0"/>
        <v>0</v>
      </c>
      <c r="G11" s="104" t="e">
        <f t="shared" si="1"/>
        <v>#DIV/0!</v>
      </c>
      <c r="H11" s="104" t="e">
        <f t="shared" si="2"/>
        <v>#DIV/0!</v>
      </c>
      <c r="I11" s="45"/>
      <c r="J11" s="45"/>
      <c r="K11" s="45"/>
      <c r="L11" s="45"/>
      <c r="M11" s="46"/>
      <c r="N11" s="46"/>
      <c r="O11" s="46"/>
    </row>
    <row r="12" spans="1:15" x14ac:dyDescent="0.2">
      <c r="A12" s="68" t="s">
        <v>59</v>
      </c>
      <c r="B12" s="63" t="s">
        <v>60</v>
      </c>
      <c r="C12" s="43"/>
      <c r="D12" s="44"/>
      <c r="E12" s="44"/>
      <c r="F12" s="43"/>
      <c r="G12" s="43" t="e">
        <f t="shared" si="1"/>
        <v>#DIV/0!</v>
      </c>
      <c r="H12" s="43" t="e">
        <f t="shared" si="2"/>
        <v>#DIV/0!</v>
      </c>
      <c r="I12" s="45"/>
      <c r="J12" s="45"/>
      <c r="K12" s="45"/>
      <c r="L12" s="45"/>
      <c r="M12" s="46"/>
      <c r="N12" s="46"/>
      <c r="O12" s="46"/>
    </row>
    <row r="13" spans="1:15" x14ac:dyDescent="0.2">
      <c r="A13" s="102" t="s">
        <v>506</v>
      </c>
      <c r="B13" s="103" t="s">
        <v>25</v>
      </c>
      <c r="C13" s="106">
        <f>+C14+C16+C18</f>
        <v>0</v>
      </c>
      <c r="D13" s="107">
        <f>+D14+D16+D18</f>
        <v>0</v>
      </c>
      <c r="E13" s="107">
        <f>+E14+E16+E18</f>
        <v>0</v>
      </c>
      <c r="F13" s="106">
        <f>+F14+F16+F18</f>
        <v>0</v>
      </c>
      <c r="G13" s="106" t="e">
        <f t="shared" si="1"/>
        <v>#DIV/0!</v>
      </c>
      <c r="H13" s="106" t="e">
        <f t="shared" si="2"/>
        <v>#DIV/0!</v>
      </c>
      <c r="I13" s="45"/>
      <c r="J13" s="45"/>
      <c r="K13" s="45"/>
      <c r="L13" s="45"/>
      <c r="M13" s="46"/>
      <c r="N13" s="46"/>
      <c r="O13" s="46"/>
    </row>
    <row r="14" spans="1:15" x14ac:dyDescent="0.2">
      <c r="A14" s="101" t="s">
        <v>80</v>
      </c>
      <c r="B14" s="77" t="s">
        <v>483</v>
      </c>
      <c r="C14" s="104">
        <f>+C15</f>
        <v>0</v>
      </c>
      <c r="D14" s="105">
        <f>+D15</f>
        <v>0</v>
      </c>
      <c r="E14" s="105">
        <f>+E15</f>
        <v>0</v>
      </c>
      <c r="F14" s="104">
        <f>+F15</f>
        <v>0</v>
      </c>
      <c r="G14" s="104" t="e">
        <f t="shared" si="1"/>
        <v>#DIV/0!</v>
      </c>
      <c r="H14" s="104" t="e">
        <f t="shared" si="2"/>
        <v>#DIV/0!</v>
      </c>
      <c r="I14" s="45"/>
      <c r="J14" s="45"/>
      <c r="K14" s="45"/>
      <c r="L14" s="45"/>
      <c r="M14" s="46"/>
      <c r="N14" s="46"/>
      <c r="O14" s="46"/>
    </row>
    <row r="15" spans="1:15" x14ac:dyDescent="0.2">
      <c r="A15" s="68" t="s">
        <v>82</v>
      </c>
      <c r="B15" s="63" t="s">
        <v>483</v>
      </c>
      <c r="C15" s="43"/>
      <c r="D15" s="44"/>
      <c r="E15" s="44"/>
      <c r="F15" s="43"/>
      <c r="G15" s="43" t="e">
        <f t="shared" si="1"/>
        <v>#DIV/0!</v>
      </c>
      <c r="H15" s="43" t="e">
        <f t="shared" si="2"/>
        <v>#DIV/0!</v>
      </c>
      <c r="I15" s="46"/>
      <c r="J15" s="46"/>
      <c r="K15" s="46"/>
      <c r="L15" s="46"/>
      <c r="M15" s="46"/>
      <c r="N15" s="46"/>
      <c r="O15" s="46"/>
    </row>
    <row r="16" spans="1:15" x14ac:dyDescent="0.2">
      <c r="A16" s="101" t="s">
        <v>56</v>
      </c>
      <c r="B16" s="77" t="s">
        <v>57</v>
      </c>
      <c r="C16" s="104">
        <f>+C17</f>
        <v>0</v>
      </c>
      <c r="D16" s="105">
        <f>+D17</f>
        <v>0</v>
      </c>
      <c r="E16" s="105">
        <f>+E17</f>
        <v>0</v>
      </c>
      <c r="F16" s="104">
        <f>+F17</f>
        <v>0</v>
      </c>
      <c r="G16" s="104" t="e">
        <f t="shared" si="1"/>
        <v>#DIV/0!</v>
      </c>
      <c r="H16" s="104" t="e">
        <f t="shared" si="2"/>
        <v>#DIV/0!</v>
      </c>
      <c r="I16" s="45"/>
      <c r="J16" s="45"/>
      <c r="K16" s="45"/>
      <c r="L16" s="45"/>
      <c r="M16" s="46"/>
      <c r="N16" s="46"/>
      <c r="O16" s="46"/>
    </row>
    <row r="17" spans="1:15" x14ac:dyDescent="0.2">
      <c r="A17" s="68" t="s">
        <v>59</v>
      </c>
      <c r="B17" s="63" t="s">
        <v>60</v>
      </c>
      <c r="C17" s="43"/>
      <c r="D17" s="44"/>
      <c r="E17" s="44"/>
      <c r="F17" s="43"/>
      <c r="G17" s="43" t="e">
        <f t="shared" si="1"/>
        <v>#DIV/0!</v>
      </c>
      <c r="H17" s="43" t="e">
        <f t="shared" si="2"/>
        <v>#DIV/0!</v>
      </c>
      <c r="I17" s="46"/>
      <c r="J17" s="46"/>
      <c r="K17" s="46"/>
      <c r="L17" s="46"/>
      <c r="M17" s="46"/>
      <c r="N17" s="46"/>
      <c r="O17" s="46"/>
    </row>
    <row r="18" spans="1:15" x14ac:dyDescent="0.2">
      <c r="A18" s="101" t="s">
        <v>61</v>
      </c>
      <c r="B18" s="77" t="s">
        <v>62</v>
      </c>
      <c r="C18" s="104">
        <f>+C19</f>
        <v>0</v>
      </c>
      <c r="D18" s="105">
        <f>+D19</f>
        <v>0</v>
      </c>
      <c r="E18" s="105">
        <f>+E19</f>
        <v>0</v>
      </c>
      <c r="F18" s="104">
        <f>+F19</f>
        <v>0</v>
      </c>
      <c r="G18" s="104" t="e">
        <f t="shared" si="1"/>
        <v>#DIV/0!</v>
      </c>
      <c r="H18" s="104" t="e">
        <f t="shared" si="2"/>
        <v>#DIV/0!</v>
      </c>
      <c r="I18" s="45"/>
      <c r="J18" s="45"/>
      <c r="K18" s="45"/>
      <c r="L18" s="45"/>
      <c r="M18" s="46"/>
      <c r="N18" s="46"/>
      <c r="O18" s="46"/>
    </row>
    <row r="19" spans="1:15" x14ac:dyDescent="0.2">
      <c r="A19" s="68" t="s">
        <v>74</v>
      </c>
      <c r="B19" s="63" t="s">
        <v>75</v>
      </c>
      <c r="C19" s="43"/>
      <c r="D19" s="44"/>
      <c r="E19" s="44"/>
      <c r="F19" s="43"/>
      <c r="G19" s="43" t="e">
        <f t="shared" si="1"/>
        <v>#DIV/0!</v>
      </c>
      <c r="H19" s="43" t="e">
        <f t="shared" si="2"/>
        <v>#DIV/0!</v>
      </c>
      <c r="I19" s="46"/>
      <c r="J19" s="46"/>
      <c r="K19" s="46"/>
      <c r="L19" s="46"/>
      <c r="M19" s="46"/>
      <c r="N19" s="46"/>
      <c r="O19" s="46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7D34B-9E5B-41F8-8F43-577C56181C3F}">
  <dimension ref="A1:AJ631"/>
  <sheetViews>
    <sheetView workbookViewId="0">
      <selection activeCell="K34" sqref="K34"/>
    </sheetView>
  </sheetViews>
  <sheetFormatPr defaultColWidth="0" defaultRowHeight="15" x14ac:dyDescent="0.25"/>
  <cols>
    <col min="1" max="1" width="12.85546875" customWidth="1"/>
    <col min="2" max="2" width="32.140625" customWidth="1"/>
    <col min="3" max="3" width="11.7109375" customWidth="1"/>
    <col min="4" max="4" width="25.42578125" customWidth="1"/>
    <col min="5" max="5" width="16.42578125" customWidth="1"/>
    <col min="6" max="6" width="30.28515625" customWidth="1"/>
    <col min="7" max="7" width="6.140625" bestFit="1" customWidth="1"/>
    <col min="8" max="8" width="16.42578125" style="29" customWidth="1"/>
    <col min="9" max="10" width="15.7109375" style="29" customWidth="1"/>
    <col min="11" max="11" width="15.140625" style="29" customWidth="1"/>
    <col min="12" max="12" width="33.7109375" style="29" customWidth="1"/>
    <col min="13" max="14" width="9.5703125" style="29" customWidth="1"/>
    <col min="15" max="15" width="15.140625" style="29" customWidth="1"/>
    <col min="16" max="16" width="18.28515625" style="29" customWidth="1"/>
    <col min="17" max="17" width="51.7109375" style="29" customWidth="1"/>
    <col min="18" max="23" width="9.140625" hidden="1" customWidth="1"/>
    <col min="24" max="24" width="46.5703125" hidden="1" customWidth="1"/>
    <col min="25" max="26" width="9.140625" hidden="1" customWidth="1"/>
    <col min="27" max="27" width="58.85546875" hidden="1" customWidth="1"/>
    <col min="28" max="31" width="9.140625" hidden="1" customWidth="1"/>
    <col min="32" max="32" width="14.7109375" hidden="1" customWidth="1"/>
    <col min="33" max="36" width="0" hidden="1" customWidth="1"/>
    <col min="37" max="16384" width="9.140625" hidden="1"/>
  </cols>
  <sheetData>
    <row r="1" spans="1:35" ht="35.25" customHeight="1" x14ac:dyDescent="0.3">
      <c r="A1" s="200" t="s">
        <v>650</v>
      </c>
      <c r="B1" s="200"/>
      <c r="C1" s="163" t="str">
        <f>IF(OR('[1]OPĆI DIO'!C1="odaberite -",'[1]OPĆI DIO'!C1=""),"Molimo odaberite proračunskog korisnika na radnom listu Opći podaci!","")</f>
        <v/>
      </c>
      <c r="K1" s="164" t="s">
        <v>651</v>
      </c>
    </row>
    <row r="2" spans="1:35" ht="60" x14ac:dyDescent="0.25">
      <c r="A2" s="148" t="s">
        <v>652</v>
      </c>
      <c r="B2" s="149" t="s">
        <v>653</v>
      </c>
      <c r="C2" s="148" t="s">
        <v>654</v>
      </c>
      <c r="D2" s="149" t="s">
        <v>655</v>
      </c>
      <c r="E2" s="148" t="s">
        <v>656</v>
      </c>
      <c r="F2" s="149" t="s">
        <v>657</v>
      </c>
      <c r="G2" s="150" t="s">
        <v>658</v>
      </c>
      <c r="H2" s="151" t="s">
        <v>586</v>
      </c>
      <c r="I2" s="151" t="s">
        <v>587</v>
      </c>
      <c r="J2" s="151" t="s">
        <v>588</v>
      </c>
      <c r="K2" s="151" t="s">
        <v>589</v>
      </c>
      <c r="L2" s="165" t="s">
        <v>659</v>
      </c>
      <c r="M2" s="165" t="s">
        <v>660</v>
      </c>
      <c r="N2" s="165" t="s">
        <v>661</v>
      </c>
      <c r="O2" s="165" t="s">
        <v>662</v>
      </c>
      <c r="P2" s="165" t="s">
        <v>663</v>
      </c>
      <c r="Q2" s="166" t="s">
        <v>664</v>
      </c>
      <c r="R2" s="166" t="s">
        <v>1452</v>
      </c>
      <c r="S2" s="152" t="s">
        <v>665</v>
      </c>
      <c r="T2" s="152" t="s">
        <v>666</v>
      </c>
      <c r="U2" s="153" t="s">
        <v>1453</v>
      </c>
      <c r="V2" s="152" t="s">
        <v>1454</v>
      </c>
      <c r="W2" s="152"/>
    </row>
    <row r="3" spans="1:35" x14ac:dyDescent="0.25">
      <c r="A3" s="167">
        <v>51</v>
      </c>
      <c r="B3" s="155" t="str">
        <f t="shared" ref="B3:B63" si="0">IFERROR(VLOOKUP(A3,$W$6:$X$23,2,FALSE),"")</f>
        <v>Pomoći EU</v>
      </c>
      <c r="C3" s="158">
        <v>3111</v>
      </c>
      <c r="D3" s="155" t="str">
        <f t="shared" ref="D3:D15" si="1">IFERROR(VLOOKUP(C3,$Z$5:$AB$88,2,FALSE),"")</f>
        <v>Plaće za redovan rad</v>
      </c>
      <c r="E3" s="156" t="s">
        <v>734</v>
      </c>
      <c r="F3" s="155" t="s">
        <v>779</v>
      </c>
      <c r="G3" s="155" t="s">
        <v>593</v>
      </c>
      <c r="H3" s="157">
        <v>8683</v>
      </c>
      <c r="I3" s="157">
        <v>8700</v>
      </c>
      <c r="J3" s="157"/>
      <c r="K3" s="157">
        <v>13630.089999999998</v>
      </c>
      <c r="L3" s="158"/>
      <c r="M3" s="159">
        <v>43800</v>
      </c>
      <c r="N3" s="159">
        <v>45443</v>
      </c>
      <c r="O3" s="158" t="s">
        <v>735</v>
      </c>
      <c r="P3" s="160" t="s">
        <v>736</v>
      </c>
      <c r="Q3" s="161"/>
      <c r="R3" t="str">
        <f>IF(C3="","",'[1]OPĆI DIO'!$C$1)</f>
        <v>2225 SVEUČILIŠTE U RIJECI - MEDICINSKI FAKULTET</v>
      </c>
      <c r="S3" t="str">
        <f t="shared" ref="S3:S63" si="2">LEFT(C3,3)</f>
        <v>311</v>
      </c>
      <c r="T3" t="str">
        <f t="shared" ref="T3:T63" si="3">LEFT(C3,2)</f>
        <v>31</v>
      </c>
      <c r="U3" t="str">
        <f>MID(G3,2,2)</f>
        <v>94</v>
      </c>
      <c r="V3" t="str">
        <f t="shared" ref="V3:V63" si="4">LEFT(C3,1)</f>
        <v>3</v>
      </c>
    </row>
    <row r="4" spans="1:35" x14ac:dyDescent="0.25">
      <c r="A4" s="167">
        <v>51</v>
      </c>
      <c r="B4" s="155" t="str">
        <f t="shared" si="0"/>
        <v>Pomoći EU</v>
      </c>
      <c r="C4" s="158">
        <v>3121</v>
      </c>
      <c r="D4" s="155" t="str">
        <f t="shared" si="1"/>
        <v>Ostali rashodi za zaposlene</v>
      </c>
      <c r="E4" s="156" t="s">
        <v>734</v>
      </c>
      <c r="F4" s="155" t="s">
        <v>779</v>
      </c>
      <c r="G4" s="155" t="s">
        <v>593</v>
      </c>
      <c r="H4" s="157">
        <v>300</v>
      </c>
      <c r="I4" s="157">
        <v>200</v>
      </c>
      <c r="J4" s="157"/>
      <c r="K4" s="157">
        <v>400</v>
      </c>
      <c r="L4" s="158"/>
      <c r="M4" s="159">
        <v>43800</v>
      </c>
      <c r="N4" s="159">
        <v>45443</v>
      </c>
      <c r="O4" s="158" t="s">
        <v>735</v>
      </c>
      <c r="P4" s="160" t="s">
        <v>736</v>
      </c>
      <c r="Q4" s="161"/>
      <c r="R4" t="str">
        <f>IF(C4="","",'[1]OPĆI DIO'!$C$1)</f>
        <v>2225 SVEUČILIŠTE U RIJECI - MEDICINSKI FAKULTET</v>
      </c>
      <c r="S4" t="str">
        <f t="shared" si="2"/>
        <v>312</v>
      </c>
      <c r="T4" t="str">
        <f t="shared" si="3"/>
        <v>31</v>
      </c>
      <c r="U4" t="str">
        <f t="shared" ref="U4:U48" si="5">MID(G4,2,2)</f>
        <v>94</v>
      </c>
      <c r="V4" t="str">
        <f t="shared" si="4"/>
        <v>3</v>
      </c>
      <c r="Z4" s="168"/>
      <c r="AA4" s="168"/>
    </row>
    <row r="5" spans="1:35" x14ac:dyDescent="0.25">
      <c r="A5" s="167">
        <v>51</v>
      </c>
      <c r="B5" s="155" t="str">
        <f t="shared" si="0"/>
        <v>Pomoći EU</v>
      </c>
      <c r="C5" s="158">
        <v>3132</v>
      </c>
      <c r="D5" s="155" t="str">
        <f t="shared" si="1"/>
        <v>Doprinosi za obvezno zdravstveno osiguranje</v>
      </c>
      <c r="E5" s="156" t="s">
        <v>734</v>
      </c>
      <c r="F5" s="155" t="s">
        <v>779</v>
      </c>
      <c r="G5" s="155" t="s">
        <v>593</v>
      </c>
      <c r="H5" s="157">
        <v>1470</v>
      </c>
      <c r="I5" s="157">
        <v>1500</v>
      </c>
      <c r="J5" s="157"/>
      <c r="K5" s="157">
        <v>2248.9499999999998</v>
      </c>
      <c r="L5" s="158"/>
      <c r="M5" s="159">
        <v>43800</v>
      </c>
      <c r="N5" s="159">
        <v>45443</v>
      </c>
      <c r="O5" s="158" t="s">
        <v>735</v>
      </c>
      <c r="P5" s="160" t="s">
        <v>736</v>
      </c>
      <c r="Q5" s="161"/>
      <c r="R5" t="str">
        <f>IF(C5="","",'[1]OPĆI DIO'!$C$1)</f>
        <v>2225 SVEUČILIŠTE U RIJECI - MEDICINSKI FAKULTET</v>
      </c>
      <c r="S5" t="str">
        <f t="shared" si="2"/>
        <v>313</v>
      </c>
      <c r="T5" t="str">
        <f t="shared" si="3"/>
        <v>31</v>
      </c>
      <c r="U5" t="str">
        <f t="shared" si="5"/>
        <v>94</v>
      </c>
      <c r="V5" t="str">
        <f t="shared" si="4"/>
        <v>3</v>
      </c>
      <c r="W5" t="s">
        <v>670</v>
      </c>
      <c r="X5" t="s">
        <v>653</v>
      </c>
      <c r="Z5">
        <v>3111</v>
      </c>
      <c r="AA5" t="s">
        <v>87</v>
      </c>
      <c r="AC5" t="str">
        <f t="shared" ref="AC5:AC49" si="6">LEFT(Z5,2)</f>
        <v>31</v>
      </c>
      <c r="AD5" t="str">
        <f>LEFT(Z5,3)</f>
        <v>311</v>
      </c>
      <c r="AF5" t="s">
        <v>671</v>
      </c>
      <c r="AG5" t="s">
        <v>657</v>
      </c>
    </row>
    <row r="6" spans="1:35" x14ac:dyDescent="0.25">
      <c r="A6" s="167">
        <v>51</v>
      </c>
      <c r="B6" s="155" t="str">
        <f t="shared" si="0"/>
        <v>Pomoći EU</v>
      </c>
      <c r="C6" s="158">
        <v>3211</v>
      </c>
      <c r="D6" s="155" t="str">
        <f t="shared" si="1"/>
        <v>Službena putovanja</v>
      </c>
      <c r="E6" s="156" t="s">
        <v>734</v>
      </c>
      <c r="F6" s="155" t="s">
        <v>779</v>
      </c>
      <c r="G6" s="155" t="s">
        <v>593</v>
      </c>
      <c r="H6" s="157">
        <v>8629</v>
      </c>
      <c r="I6" s="157">
        <v>4900</v>
      </c>
      <c r="J6" s="157"/>
      <c r="K6" s="157">
        <v>3232.68</v>
      </c>
      <c r="L6" s="158"/>
      <c r="M6" s="159">
        <v>43800</v>
      </c>
      <c r="N6" s="159">
        <v>45443</v>
      </c>
      <c r="O6" s="158" t="s">
        <v>735</v>
      </c>
      <c r="P6" s="160" t="s">
        <v>736</v>
      </c>
      <c r="Q6" s="161"/>
      <c r="R6" t="str">
        <f>IF(C6="","",'[1]OPĆI DIO'!$C$1)</f>
        <v>2225 SVEUČILIŠTE U RIJECI - MEDICINSKI FAKULTET</v>
      </c>
      <c r="S6" t="str">
        <f t="shared" si="2"/>
        <v>321</v>
      </c>
      <c r="T6" t="str">
        <f t="shared" si="3"/>
        <v>32</v>
      </c>
      <c r="U6" t="str">
        <f t="shared" si="5"/>
        <v>94</v>
      </c>
      <c r="V6" t="str">
        <f t="shared" si="4"/>
        <v>3</v>
      </c>
      <c r="W6">
        <v>11</v>
      </c>
      <c r="X6" t="s">
        <v>54</v>
      </c>
      <c r="Z6">
        <v>3112</v>
      </c>
      <c r="AA6" t="s">
        <v>372</v>
      </c>
      <c r="AC6" t="str">
        <f t="shared" si="6"/>
        <v>31</v>
      </c>
      <c r="AD6" t="str">
        <f t="shared" ref="AD6:AD50" si="7">LEFT(Z6,3)</f>
        <v>311</v>
      </c>
      <c r="AF6" t="s">
        <v>672</v>
      </c>
      <c r="AG6" t="s">
        <v>672</v>
      </c>
      <c r="AH6" t="s">
        <v>672</v>
      </c>
      <c r="AI6" t="s">
        <v>672</v>
      </c>
    </row>
    <row r="7" spans="1:35" x14ac:dyDescent="0.25">
      <c r="A7" s="167">
        <v>51</v>
      </c>
      <c r="B7" s="155" t="str">
        <f t="shared" si="0"/>
        <v>Pomoći EU</v>
      </c>
      <c r="C7" s="158">
        <v>3212</v>
      </c>
      <c r="D7" s="155" t="str">
        <f t="shared" si="1"/>
        <v>Naknade za prijevoz, za rad na terenu i odvojeni život</v>
      </c>
      <c r="E7" s="156" t="s">
        <v>734</v>
      </c>
      <c r="F7" s="155" t="s">
        <v>779</v>
      </c>
      <c r="G7" s="155" t="s">
        <v>593</v>
      </c>
      <c r="H7" s="157">
        <v>13</v>
      </c>
      <c r="I7" s="157">
        <v>100</v>
      </c>
      <c r="J7" s="157"/>
      <c r="K7" s="157">
        <v>136.77000000000001</v>
      </c>
      <c r="L7" s="158"/>
      <c r="M7" s="159">
        <v>43800</v>
      </c>
      <c r="N7" s="159">
        <v>45443</v>
      </c>
      <c r="O7" s="158" t="s">
        <v>735</v>
      </c>
      <c r="P7" s="160" t="s">
        <v>736</v>
      </c>
      <c r="Q7" s="161"/>
      <c r="R7" t="str">
        <f>IF(C7="","",'[1]OPĆI DIO'!$C$1)</f>
        <v>2225 SVEUČILIŠTE U RIJECI - MEDICINSKI FAKULTET</v>
      </c>
      <c r="S7" t="str">
        <f t="shared" si="2"/>
        <v>321</v>
      </c>
      <c r="T7" t="str">
        <f t="shared" si="3"/>
        <v>32</v>
      </c>
      <c r="U7" t="str">
        <f t="shared" si="5"/>
        <v>94</v>
      </c>
      <c r="V7" t="str">
        <f t="shared" si="4"/>
        <v>3</v>
      </c>
      <c r="W7">
        <v>12</v>
      </c>
      <c r="X7" t="s">
        <v>73</v>
      </c>
      <c r="Z7">
        <v>3113</v>
      </c>
      <c r="AA7" t="s">
        <v>89</v>
      </c>
      <c r="AC7" t="str">
        <f t="shared" si="6"/>
        <v>31</v>
      </c>
      <c r="AD7" t="str">
        <f t="shared" si="7"/>
        <v>311</v>
      </c>
    </row>
    <row r="8" spans="1:35" x14ac:dyDescent="0.25">
      <c r="A8" s="167">
        <v>51</v>
      </c>
      <c r="B8" s="155" t="str">
        <f t="shared" si="0"/>
        <v>Pomoći EU</v>
      </c>
      <c r="C8" s="158">
        <v>3221</v>
      </c>
      <c r="D8" s="155" t="str">
        <f t="shared" si="1"/>
        <v>Uredski materijal i ostali materijalni rashodi</v>
      </c>
      <c r="E8" s="156" t="s">
        <v>734</v>
      </c>
      <c r="F8" s="155" t="s">
        <v>779</v>
      </c>
      <c r="G8" s="155" t="s">
        <v>593</v>
      </c>
      <c r="H8" s="157">
        <v>1060</v>
      </c>
      <c r="I8" s="157">
        <v>100</v>
      </c>
      <c r="J8" s="157"/>
      <c r="K8" s="157">
        <v>0</v>
      </c>
      <c r="L8" s="158"/>
      <c r="M8" s="159">
        <v>43800</v>
      </c>
      <c r="N8" s="159">
        <v>45443</v>
      </c>
      <c r="O8" s="158" t="s">
        <v>735</v>
      </c>
      <c r="P8" s="160" t="s">
        <v>736</v>
      </c>
      <c r="Q8" s="161"/>
      <c r="R8" t="str">
        <f>IF(C8="","",'[1]OPĆI DIO'!$C$1)</f>
        <v>2225 SVEUČILIŠTE U RIJECI - MEDICINSKI FAKULTET</v>
      </c>
      <c r="S8" t="str">
        <f t="shared" si="2"/>
        <v>322</v>
      </c>
      <c r="T8" t="str">
        <f t="shared" si="3"/>
        <v>32</v>
      </c>
      <c r="U8" t="str">
        <f t="shared" si="5"/>
        <v>94</v>
      </c>
      <c r="V8" t="str">
        <f t="shared" si="4"/>
        <v>3</v>
      </c>
      <c r="W8">
        <v>31</v>
      </c>
      <c r="X8" t="s">
        <v>483</v>
      </c>
      <c r="Z8">
        <v>3114</v>
      </c>
      <c r="AA8" t="s">
        <v>374</v>
      </c>
      <c r="AC8" t="str">
        <f t="shared" si="6"/>
        <v>31</v>
      </c>
      <c r="AD8" t="str">
        <f t="shared" si="7"/>
        <v>311</v>
      </c>
      <c r="AF8" t="s">
        <v>1455</v>
      </c>
      <c r="AG8" t="s">
        <v>1456</v>
      </c>
      <c r="AH8" t="str">
        <f t="shared" ref="AH8:AH52" si="8">LEFT(AF8,7)</f>
        <v>A676072</v>
      </c>
      <c r="AI8" t="s">
        <v>1457</v>
      </c>
    </row>
    <row r="9" spans="1:35" x14ac:dyDescent="0.25">
      <c r="A9" s="167">
        <v>51</v>
      </c>
      <c r="B9" s="155" t="str">
        <f t="shared" si="0"/>
        <v>Pomoći EU</v>
      </c>
      <c r="C9" s="158">
        <v>3231</v>
      </c>
      <c r="D9" s="155" t="str">
        <f t="shared" si="1"/>
        <v>Usluge telefona, pošte i prijevoza</v>
      </c>
      <c r="E9" s="156" t="s">
        <v>734</v>
      </c>
      <c r="F9" s="155" t="s">
        <v>779</v>
      </c>
      <c r="G9" s="155" t="s">
        <v>593</v>
      </c>
      <c r="H9" s="157">
        <v>155</v>
      </c>
      <c r="I9" s="157">
        <v>100</v>
      </c>
      <c r="J9" s="157"/>
      <c r="K9" s="157">
        <v>0</v>
      </c>
      <c r="L9" s="158"/>
      <c r="M9" s="159">
        <v>43800</v>
      </c>
      <c r="N9" s="159">
        <v>45443</v>
      </c>
      <c r="O9" s="158" t="s">
        <v>735</v>
      </c>
      <c r="P9" s="160" t="s">
        <v>736</v>
      </c>
      <c r="Q9" s="161"/>
      <c r="R9" t="str">
        <f>IF(C9="","",'[1]OPĆI DIO'!$C$1)</f>
        <v>2225 SVEUČILIŠTE U RIJECI - MEDICINSKI FAKULTET</v>
      </c>
      <c r="S9" t="str">
        <f t="shared" si="2"/>
        <v>323</v>
      </c>
      <c r="T9" t="str">
        <f t="shared" si="3"/>
        <v>32</v>
      </c>
      <c r="U9" t="str">
        <f t="shared" si="5"/>
        <v>94</v>
      </c>
      <c r="V9" t="str">
        <f t="shared" si="4"/>
        <v>3</v>
      </c>
      <c r="W9">
        <v>41</v>
      </c>
      <c r="X9" t="s">
        <v>677</v>
      </c>
      <c r="Z9">
        <v>3121</v>
      </c>
      <c r="AA9" t="s">
        <v>91</v>
      </c>
      <c r="AC9" t="str">
        <f t="shared" si="6"/>
        <v>31</v>
      </c>
      <c r="AD9" t="str">
        <f t="shared" si="7"/>
        <v>312</v>
      </c>
      <c r="AF9" t="s">
        <v>1458</v>
      </c>
      <c r="AG9" t="s">
        <v>1459</v>
      </c>
      <c r="AH9" t="str">
        <f t="shared" si="8"/>
        <v>A676072</v>
      </c>
      <c r="AI9" t="s">
        <v>1457</v>
      </c>
    </row>
    <row r="10" spans="1:35" x14ac:dyDescent="0.25">
      <c r="A10" s="167">
        <v>51</v>
      </c>
      <c r="B10" s="155" t="str">
        <f t="shared" si="0"/>
        <v>Pomoći EU</v>
      </c>
      <c r="C10" s="158">
        <v>3233</v>
      </c>
      <c r="D10" s="155" t="str">
        <f t="shared" si="1"/>
        <v>Usluge promidžbe i informiranja</v>
      </c>
      <c r="E10" s="156" t="s">
        <v>734</v>
      </c>
      <c r="F10" s="155" t="s">
        <v>779</v>
      </c>
      <c r="G10" s="155" t="s">
        <v>593</v>
      </c>
      <c r="H10" s="157">
        <v>2285</v>
      </c>
      <c r="I10" s="157">
        <v>600</v>
      </c>
      <c r="J10" s="157"/>
      <c r="K10" s="157">
        <v>0</v>
      </c>
      <c r="L10" s="158"/>
      <c r="M10" s="159">
        <v>43800</v>
      </c>
      <c r="N10" s="159">
        <v>45443</v>
      </c>
      <c r="O10" s="158" t="s">
        <v>735</v>
      </c>
      <c r="P10" s="160" t="s">
        <v>736</v>
      </c>
      <c r="Q10" s="161"/>
      <c r="R10" t="str">
        <f>IF(C10="","",'[1]OPĆI DIO'!$C$1)</f>
        <v>2225 SVEUČILIŠTE U RIJECI - MEDICINSKI FAKULTET</v>
      </c>
      <c r="S10" t="str">
        <f t="shared" si="2"/>
        <v>323</v>
      </c>
      <c r="T10" t="str">
        <f t="shared" si="3"/>
        <v>32</v>
      </c>
      <c r="U10" t="str">
        <f t="shared" si="5"/>
        <v>94</v>
      </c>
      <c r="V10" t="str">
        <f t="shared" si="4"/>
        <v>3</v>
      </c>
      <c r="W10">
        <v>43</v>
      </c>
      <c r="X10" t="s">
        <v>60</v>
      </c>
      <c r="Z10" s="169">
        <v>3132</v>
      </c>
      <c r="AA10" s="169" t="s">
        <v>96</v>
      </c>
      <c r="AB10" s="169"/>
      <c r="AC10" s="169" t="str">
        <f t="shared" si="6"/>
        <v>31</v>
      </c>
      <c r="AD10" s="169" t="str">
        <f t="shared" si="7"/>
        <v>313</v>
      </c>
      <c r="AF10" t="s">
        <v>1460</v>
      </c>
      <c r="AG10" t="s">
        <v>1461</v>
      </c>
      <c r="AH10" t="str">
        <f t="shared" si="8"/>
        <v>A676072</v>
      </c>
      <c r="AI10" t="s">
        <v>1457</v>
      </c>
    </row>
    <row r="11" spans="1:35" x14ac:dyDescent="0.25">
      <c r="A11" s="167">
        <v>51</v>
      </c>
      <c r="B11" s="155" t="str">
        <f t="shared" si="0"/>
        <v>Pomoći EU</v>
      </c>
      <c r="C11" s="158">
        <v>3237</v>
      </c>
      <c r="D11" s="155" t="str">
        <f t="shared" si="1"/>
        <v>Intelektualne i osobne usluge</v>
      </c>
      <c r="E11" s="156" t="s">
        <v>734</v>
      </c>
      <c r="F11" s="155" t="s">
        <v>779</v>
      </c>
      <c r="G11" s="155" t="s">
        <v>593</v>
      </c>
      <c r="H11" s="157">
        <v>18173</v>
      </c>
      <c r="I11" s="157">
        <v>8500</v>
      </c>
      <c r="J11" s="157"/>
      <c r="K11" s="157">
        <v>10734</v>
      </c>
      <c r="L11" s="158"/>
      <c r="M11" s="159">
        <v>43800</v>
      </c>
      <c r="N11" s="159">
        <v>45443</v>
      </c>
      <c r="O11" s="158" t="s">
        <v>735</v>
      </c>
      <c r="P11" s="160" t="s">
        <v>736</v>
      </c>
      <c r="Q11" s="161"/>
      <c r="R11" t="str">
        <f>IF(C11="","",'[1]OPĆI DIO'!$C$1)</f>
        <v>2225 SVEUČILIŠTE U RIJECI - MEDICINSKI FAKULTET</v>
      </c>
      <c r="S11" t="str">
        <f t="shared" si="2"/>
        <v>323</v>
      </c>
      <c r="T11" t="str">
        <f t="shared" si="3"/>
        <v>32</v>
      </c>
      <c r="U11" t="str">
        <f t="shared" si="5"/>
        <v>94</v>
      </c>
      <c r="V11" t="str">
        <f t="shared" si="4"/>
        <v>3</v>
      </c>
      <c r="W11">
        <v>51</v>
      </c>
      <c r="X11" t="s">
        <v>64</v>
      </c>
      <c r="Z11">
        <v>3211</v>
      </c>
      <c r="AA11" t="s">
        <v>102</v>
      </c>
      <c r="AC11" t="str">
        <f t="shared" si="6"/>
        <v>32</v>
      </c>
      <c r="AD11" t="str">
        <f t="shared" si="7"/>
        <v>321</v>
      </c>
      <c r="AF11" t="s">
        <v>1462</v>
      </c>
      <c r="AG11" t="s">
        <v>1463</v>
      </c>
      <c r="AH11" t="str">
        <f t="shared" si="8"/>
        <v>A676072</v>
      </c>
      <c r="AI11" t="s">
        <v>1457</v>
      </c>
    </row>
    <row r="12" spans="1:35" x14ac:dyDescent="0.25">
      <c r="A12" s="167">
        <v>51</v>
      </c>
      <c r="B12" s="155" t="str">
        <f t="shared" si="0"/>
        <v>Pomoći EU</v>
      </c>
      <c r="C12" s="158">
        <v>3239</v>
      </c>
      <c r="D12" s="155" t="str">
        <f t="shared" si="1"/>
        <v>Ostale usluge</v>
      </c>
      <c r="E12" s="156" t="s">
        <v>734</v>
      </c>
      <c r="F12" s="155" t="s">
        <v>779</v>
      </c>
      <c r="G12" s="155" t="s">
        <v>593</v>
      </c>
      <c r="H12" s="157">
        <v>4206</v>
      </c>
      <c r="I12" s="157">
        <v>5400</v>
      </c>
      <c r="J12" s="157"/>
      <c r="K12" s="157">
        <v>782.66</v>
      </c>
      <c r="L12" s="158"/>
      <c r="M12" s="159">
        <v>43800</v>
      </c>
      <c r="N12" s="159">
        <v>45443</v>
      </c>
      <c r="O12" s="158" t="s">
        <v>735</v>
      </c>
      <c r="P12" s="160" t="s">
        <v>736</v>
      </c>
      <c r="Q12" s="161"/>
      <c r="R12" t="str">
        <f>IF(C12="","",'[1]OPĆI DIO'!$C$1)</f>
        <v>2225 SVEUČILIŠTE U RIJECI - MEDICINSKI FAKULTET</v>
      </c>
      <c r="S12" t="str">
        <f t="shared" si="2"/>
        <v>323</v>
      </c>
      <c r="T12" t="str">
        <f t="shared" si="3"/>
        <v>32</v>
      </c>
      <c r="U12" t="str">
        <f t="shared" si="5"/>
        <v>94</v>
      </c>
      <c r="V12" t="str">
        <f t="shared" si="4"/>
        <v>3</v>
      </c>
      <c r="W12">
        <v>52</v>
      </c>
      <c r="X12" t="s">
        <v>75</v>
      </c>
      <c r="Z12">
        <v>3212</v>
      </c>
      <c r="AA12" t="s">
        <v>104</v>
      </c>
      <c r="AC12" t="str">
        <f t="shared" si="6"/>
        <v>32</v>
      </c>
      <c r="AD12" t="str">
        <f t="shared" si="7"/>
        <v>321</v>
      </c>
      <c r="AF12" t="s">
        <v>1464</v>
      </c>
      <c r="AG12" t="s">
        <v>1465</v>
      </c>
      <c r="AH12" t="str">
        <f t="shared" si="8"/>
        <v>A676072</v>
      </c>
      <c r="AI12" t="s">
        <v>1457</v>
      </c>
    </row>
    <row r="13" spans="1:35" x14ac:dyDescent="0.25">
      <c r="A13" s="167">
        <v>51</v>
      </c>
      <c r="B13" s="155" t="str">
        <f t="shared" si="0"/>
        <v>Pomoći EU</v>
      </c>
      <c r="C13" s="158">
        <v>3293</v>
      </c>
      <c r="D13" s="155" t="str">
        <f t="shared" si="1"/>
        <v>Reprezentacija</v>
      </c>
      <c r="E13" s="156" t="s">
        <v>734</v>
      </c>
      <c r="F13" s="155" t="s">
        <v>779</v>
      </c>
      <c r="G13" s="155" t="s">
        <v>593</v>
      </c>
      <c r="H13" s="157">
        <v>1248</v>
      </c>
      <c r="I13" s="157">
        <v>700</v>
      </c>
      <c r="J13" s="157"/>
      <c r="K13" s="157">
        <v>0</v>
      </c>
      <c r="L13" s="158"/>
      <c r="M13" s="159">
        <v>43800</v>
      </c>
      <c r="N13" s="159">
        <v>45443</v>
      </c>
      <c r="O13" s="158" t="s">
        <v>735</v>
      </c>
      <c r="P13" s="160" t="s">
        <v>736</v>
      </c>
      <c r="Q13" s="161"/>
      <c r="R13" t="str">
        <f>IF(C13="","",'[1]OPĆI DIO'!$C$1)</f>
        <v>2225 SVEUČILIŠTE U RIJECI - MEDICINSKI FAKULTET</v>
      </c>
      <c r="S13" t="str">
        <f t="shared" si="2"/>
        <v>329</v>
      </c>
      <c r="T13" t="str">
        <f t="shared" si="3"/>
        <v>32</v>
      </c>
      <c r="U13" t="str">
        <f t="shared" si="5"/>
        <v>94</v>
      </c>
      <c r="V13" t="str">
        <f t="shared" si="4"/>
        <v>3</v>
      </c>
      <c r="W13">
        <v>552</v>
      </c>
      <c r="X13" t="s">
        <v>685</v>
      </c>
      <c r="Z13">
        <v>3213</v>
      </c>
      <c r="AA13" t="s">
        <v>106</v>
      </c>
      <c r="AC13" t="str">
        <f t="shared" si="6"/>
        <v>32</v>
      </c>
      <c r="AD13" t="str">
        <f t="shared" si="7"/>
        <v>321</v>
      </c>
      <c r="AF13" t="s">
        <v>673</v>
      </c>
      <c r="AG13" t="s">
        <v>674</v>
      </c>
      <c r="AH13" t="str">
        <f t="shared" si="8"/>
        <v>K578051</v>
      </c>
      <c r="AI13" t="s">
        <v>1466</v>
      </c>
    </row>
    <row r="14" spans="1:35" x14ac:dyDescent="0.25">
      <c r="A14" s="167">
        <v>51</v>
      </c>
      <c r="B14" s="155" t="str">
        <f t="shared" si="0"/>
        <v>Pomoći EU</v>
      </c>
      <c r="C14" s="158">
        <v>3431</v>
      </c>
      <c r="D14" s="155" t="str">
        <f t="shared" si="1"/>
        <v>Bankarske usluge i usluge platnog prometa</v>
      </c>
      <c r="E14" s="156" t="s">
        <v>734</v>
      </c>
      <c r="F14" s="155" t="s">
        <v>779</v>
      </c>
      <c r="G14" s="155" t="s">
        <v>593</v>
      </c>
      <c r="H14" s="157">
        <v>9</v>
      </c>
      <c r="I14" s="157">
        <v>100</v>
      </c>
      <c r="J14" s="157"/>
      <c r="K14" s="157">
        <v>0</v>
      </c>
      <c r="L14" s="158"/>
      <c r="M14" s="159">
        <v>43800</v>
      </c>
      <c r="N14" s="159">
        <v>45443</v>
      </c>
      <c r="O14" s="158" t="s">
        <v>735</v>
      </c>
      <c r="P14" s="160" t="s">
        <v>736</v>
      </c>
      <c r="Q14" s="161"/>
      <c r="R14" t="str">
        <f>IF(C14="","",'[1]OPĆI DIO'!$C$1)</f>
        <v>2225 SVEUČILIŠTE U RIJECI - MEDICINSKI FAKULTET</v>
      </c>
      <c r="S14" t="str">
        <f t="shared" si="2"/>
        <v>343</v>
      </c>
      <c r="T14" t="str">
        <f t="shared" si="3"/>
        <v>34</v>
      </c>
      <c r="U14" t="str">
        <f t="shared" si="5"/>
        <v>94</v>
      </c>
      <c r="V14" t="str">
        <f t="shared" si="4"/>
        <v>3</v>
      </c>
      <c r="W14">
        <v>559</v>
      </c>
      <c r="X14" t="s">
        <v>688</v>
      </c>
      <c r="Z14">
        <v>3214</v>
      </c>
      <c r="AA14" t="s">
        <v>108</v>
      </c>
      <c r="AC14" t="str">
        <f t="shared" si="6"/>
        <v>32</v>
      </c>
      <c r="AD14" t="str">
        <f t="shared" si="7"/>
        <v>321</v>
      </c>
      <c r="AF14" t="s">
        <v>675</v>
      </c>
      <c r="AG14" t="s">
        <v>676</v>
      </c>
      <c r="AH14" t="str">
        <f t="shared" si="8"/>
        <v>K578051</v>
      </c>
      <c r="AI14" t="s">
        <v>1466</v>
      </c>
    </row>
    <row r="15" spans="1:35" x14ac:dyDescent="0.25">
      <c r="A15" s="167">
        <v>51</v>
      </c>
      <c r="B15" s="155" t="str">
        <f t="shared" si="0"/>
        <v>Pomoći EU</v>
      </c>
      <c r="C15" s="158">
        <v>4221</v>
      </c>
      <c r="D15" s="155" t="str">
        <f t="shared" si="1"/>
        <v>Uredska oprema i namještaj</v>
      </c>
      <c r="E15" s="156" t="s">
        <v>734</v>
      </c>
      <c r="F15" s="155" t="s">
        <v>779</v>
      </c>
      <c r="G15" s="155" t="s">
        <v>593</v>
      </c>
      <c r="H15" s="157">
        <v>1306</v>
      </c>
      <c r="I15" s="157">
        <v>1300</v>
      </c>
      <c r="J15" s="157"/>
      <c r="K15" s="157">
        <v>0</v>
      </c>
      <c r="L15" s="158"/>
      <c r="M15" s="159">
        <v>43800</v>
      </c>
      <c r="N15" s="159">
        <v>45443</v>
      </c>
      <c r="O15" s="158" t="s">
        <v>735</v>
      </c>
      <c r="P15" s="160" t="s">
        <v>736</v>
      </c>
      <c r="Q15" s="161"/>
      <c r="R15" t="str">
        <f>IF(C15="","",'[1]OPĆI DIO'!$C$1)</f>
        <v>2225 SVEUČILIŠTE U RIJECI - MEDICINSKI FAKULTET</v>
      </c>
      <c r="S15" t="str">
        <f t="shared" si="2"/>
        <v>422</v>
      </c>
      <c r="T15" t="str">
        <f t="shared" si="3"/>
        <v>42</v>
      </c>
      <c r="U15" t="str">
        <f t="shared" si="5"/>
        <v>94</v>
      </c>
      <c r="V15" t="str">
        <f t="shared" si="4"/>
        <v>4</v>
      </c>
      <c r="W15">
        <v>561</v>
      </c>
      <c r="X15" t="s">
        <v>531</v>
      </c>
      <c r="Z15">
        <v>3221</v>
      </c>
      <c r="AA15" t="s">
        <v>112</v>
      </c>
      <c r="AC15" t="str">
        <f t="shared" si="6"/>
        <v>32</v>
      </c>
      <c r="AD15" t="str">
        <f t="shared" si="7"/>
        <v>322</v>
      </c>
      <c r="AF15" t="s">
        <v>678</v>
      </c>
      <c r="AG15" t="s">
        <v>679</v>
      </c>
      <c r="AH15" t="str">
        <f t="shared" si="8"/>
        <v>K578051</v>
      </c>
      <c r="AI15" t="s">
        <v>1466</v>
      </c>
    </row>
    <row r="16" spans="1:35" x14ac:dyDescent="0.25">
      <c r="A16" s="167">
        <v>51</v>
      </c>
      <c r="B16" s="155" t="str">
        <f t="shared" si="0"/>
        <v>Pomoći EU</v>
      </c>
      <c r="C16" s="158">
        <v>4222</v>
      </c>
      <c r="D16" s="155" t="s">
        <v>435</v>
      </c>
      <c r="E16" s="156" t="s">
        <v>734</v>
      </c>
      <c r="F16" s="155" t="s">
        <v>779</v>
      </c>
      <c r="G16" s="155" t="s">
        <v>593</v>
      </c>
      <c r="H16" s="157"/>
      <c r="I16" s="157">
        <v>3500</v>
      </c>
      <c r="J16" s="157"/>
      <c r="K16" s="157">
        <v>0</v>
      </c>
      <c r="L16" s="158"/>
      <c r="M16" s="159">
        <v>43800</v>
      </c>
      <c r="N16" s="159">
        <v>45443</v>
      </c>
      <c r="O16" s="158" t="s">
        <v>735</v>
      </c>
      <c r="P16" s="160" t="s">
        <v>736</v>
      </c>
      <c r="Q16" s="161"/>
      <c r="R16" t="str">
        <f>IF(C16="","",'[1]OPĆI DIO'!$C$1)</f>
        <v>2225 SVEUČILIŠTE U RIJECI - MEDICINSKI FAKULTET</v>
      </c>
      <c r="S16" t="str">
        <f t="shared" si="2"/>
        <v>422</v>
      </c>
      <c r="T16" t="str">
        <f t="shared" si="3"/>
        <v>42</v>
      </c>
      <c r="U16" t="str">
        <f t="shared" si="5"/>
        <v>94</v>
      </c>
      <c r="V16" t="str">
        <f t="shared" si="4"/>
        <v>4</v>
      </c>
      <c r="W16">
        <v>563</v>
      </c>
      <c r="X16" t="s">
        <v>691</v>
      </c>
      <c r="Z16">
        <v>3222</v>
      </c>
      <c r="AA16" t="s">
        <v>380</v>
      </c>
      <c r="AC16" t="str">
        <f t="shared" si="6"/>
        <v>32</v>
      </c>
      <c r="AD16" t="str">
        <f t="shared" si="7"/>
        <v>322</v>
      </c>
      <c r="AF16" t="s">
        <v>680</v>
      </c>
      <c r="AG16" t="s">
        <v>681</v>
      </c>
      <c r="AH16" t="str">
        <f t="shared" si="8"/>
        <v>K578051</v>
      </c>
      <c r="AI16" t="s">
        <v>1466</v>
      </c>
    </row>
    <row r="17" spans="1:35" x14ac:dyDescent="0.25">
      <c r="A17" s="167">
        <v>51</v>
      </c>
      <c r="B17" s="155" t="str">
        <f t="shared" si="0"/>
        <v>Pomoći EU</v>
      </c>
      <c r="C17" s="158">
        <v>3111</v>
      </c>
      <c r="D17" s="155" t="str">
        <f t="shared" ref="D17:D31" si="9">IFERROR(VLOOKUP(C17,$Z$5:$AB$88,2,FALSE),"")</f>
        <v>Plaće za redovan rad</v>
      </c>
      <c r="E17" s="156" t="s">
        <v>1467</v>
      </c>
      <c r="F17" s="155" t="str">
        <f>IFERROR(VLOOKUP(E17,$AF$6:$AG$893,2,FALSE),"")</f>
        <v>ERASMUS+ EEARLYCARE-T</v>
      </c>
      <c r="G17" s="155" t="str">
        <f>IFERROR(VLOOKUP(E17,$AF$6:$AI$893,4,FALSE),"")</f>
        <v>0942</v>
      </c>
      <c r="H17" s="157">
        <v>8948</v>
      </c>
      <c r="I17" s="157">
        <v>10700</v>
      </c>
      <c r="J17" s="157"/>
      <c r="K17" s="157">
        <v>3055.59</v>
      </c>
      <c r="L17" s="158"/>
      <c r="M17" s="159">
        <v>44501</v>
      </c>
      <c r="N17" s="159">
        <v>45596</v>
      </c>
      <c r="O17" s="158" t="s">
        <v>735</v>
      </c>
      <c r="P17" s="160" t="s">
        <v>754</v>
      </c>
      <c r="Q17" s="161"/>
      <c r="R17" t="str">
        <f>IF(C17="","",'[1]OPĆI DIO'!$C$1)</f>
        <v>2225 SVEUČILIŠTE U RIJECI - MEDICINSKI FAKULTET</v>
      </c>
      <c r="S17" t="str">
        <f t="shared" si="2"/>
        <v>311</v>
      </c>
      <c r="T17" t="str">
        <f t="shared" si="3"/>
        <v>31</v>
      </c>
      <c r="U17" t="str">
        <f t="shared" si="5"/>
        <v>94</v>
      </c>
      <c r="V17" t="str">
        <f t="shared" si="4"/>
        <v>3</v>
      </c>
      <c r="W17">
        <v>573</v>
      </c>
      <c r="X17" t="s">
        <v>692</v>
      </c>
      <c r="Z17">
        <v>3223</v>
      </c>
      <c r="AA17" t="s">
        <v>114</v>
      </c>
      <c r="AC17" t="str">
        <f t="shared" si="6"/>
        <v>32</v>
      </c>
      <c r="AD17" t="str">
        <f t="shared" si="7"/>
        <v>322</v>
      </c>
      <c r="AF17" t="s">
        <v>682</v>
      </c>
      <c r="AG17" t="s">
        <v>683</v>
      </c>
      <c r="AH17" t="str">
        <f t="shared" si="8"/>
        <v>K578051</v>
      </c>
      <c r="AI17" t="s">
        <v>1466</v>
      </c>
    </row>
    <row r="18" spans="1:35" x14ac:dyDescent="0.25">
      <c r="A18" s="167">
        <v>51</v>
      </c>
      <c r="B18" s="155" t="str">
        <f t="shared" si="0"/>
        <v>Pomoći EU</v>
      </c>
      <c r="C18" s="158">
        <v>3132</v>
      </c>
      <c r="D18" s="155" t="str">
        <f t="shared" si="9"/>
        <v>Doprinosi za obvezno zdravstveno osiguranje</v>
      </c>
      <c r="E18" s="156" t="s">
        <v>1467</v>
      </c>
      <c r="F18" s="155" t="str">
        <f>IFERROR(VLOOKUP(E18,$AF$6:$AG$893,2,FALSE),"")</f>
        <v>ERASMUS+ EEARLYCARE-T</v>
      </c>
      <c r="G18" s="155" t="str">
        <f>IFERROR(VLOOKUP(E18,$AF$6:$AI$893,4,FALSE),"")</f>
        <v>0942</v>
      </c>
      <c r="H18" s="157">
        <v>1476</v>
      </c>
      <c r="I18" s="157">
        <v>1800</v>
      </c>
      <c r="J18" s="157"/>
      <c r="K18" s="157">
        <v>504</v>
      </c>
      <c r="L18" s="158"/>
      <c r="M18" s="159">
        <v>44501</v>
      </c>
      <c r="N18" s="159">
        <v>45596</v>
      </c>
      <c r="O18" s="158" t="s">
        <v>735</v>
      </c>
      <c r="P18" s="160" t="s">
        <v>754</v>
      </c>
      <c r="Q18" s="161"/>
      <c r="R18" t="str">
        <f>IF(C18="","",'[1]OPĆI DIO'!$C$1)</f>
        <v>2225 SVEUČILIŠTE U RIJECI - MEDICINSKI FAKULTET</v>
      </c>
      <c r="S18" t="str">
        <f t="shared" si="2"/>
        <v>313</v>
      </c>
      <c r="T18" t="str">
        <f t="shared" si="3"/>
        <v>31</v>
      </c>
      <c r="U18" t="str">
        <f t="shared" si="5"/>
        <v>94</v>
      </c>
      <c r="V18" t="str">
        <f t="shared" si="4"/>
        <v>3</v>
      </c>
      <c r="W18">
        <v>575</v>
      </c>
      <c r="X18" t="s">
        <v>693</v>
      </c>
      <c r="Z18">
        <v>3224</v>
      </c>
      <c r="AA18" t="s">
        <v>116</v>
      </c>
      <c r="AC18" t="str">
        <f t="shared" si="6"/>
        <v>32</v>
      </c>
      <c r="AD18" t="str">
        <f t="shared" si="7"/>
        <v>322</v>
      </c>
      <c r="AF18" t="s">
        <v>686</v>
      </c>
      <c r="AG18" t="s">
        <v>687</v>
      </c>
      <c r="AH18" t="str">
        <f t="shared" si="8"/>
        <v>K578051</v>
      </c>
      <c r="AI18" t="s">
        <v>1466</v>
      </c>
    </row>
    <row r="19" spans="1:35" x14ac:dyDescent="0.25">
      <c r="A19" s="167">
        <v>51</v>
      </c>
      <c r="B19" s="155" t="str">
        <f t="shared" si="0"/>
        <v>Pomoći EU</v>
      </c>
      <c r="C19" s="158">
        <v>3211</v>
      </c>
      <c r="D19" s="155" t="str">
        <f t="shared" si="9"/>
        <v>Službena putovanja</v>
      </c>
      <c r="E19" s="156" t="s">
        <v>1467</v>
      </c>
      <c r="F19" s="155" t="str">
        <f>IFERROR(VLOOKUP(E19,$AF$6:$AG$893,2,FALSE),"")</f>
        <v>ERASMUS+ EEARLYCARE-T</v>
      </c>
      <c r="G19" s="155" t="str">
        <f>IFERROR(VLOOKUP(E19,$AF$6:$AI$893,4,FALSE),"")</f>
        <v>0942</v>
      </c>
      <c r="H19" s="157"/>
      <c r="I19" s="157">
        <v>3800</v>
      </c>
      <c r="J19" s="157"/>
      <c r="K19" s="157">
        <v>2429.44</v>
      </c>
      <c r="L19" s="158"/>
      <c r="M19" s="159">
        <v>44501</v>
      </c>
      <c r="N19" s="159">
        <v>45596</v>
      </c>
      <c r="O19" s="158" t="s">
        <v>735</v>
      </c>
      <c r="P19" s="160" t="s">
        <v>754</v>
      </c>
      <c r="Q19" s="161"/>
      <c r="R19" t="str">
        <f>IF(C19="","",'[1]OPĆI DIO'!$C$1)</f>
        <v>2225 SVEUČILIŠTE U RIJECI - MEDICINSKI FAKULTET</v>
      </c>
      <c r="S19" t="str">
        <f t="shared" si="2"/>
        <v>321</v>
      </c>
      <c r="T19" t="str">
        <f t="shared" si="3"/>
        <v>32</v>
      </c>
      <c r="U19" t="str">
        <f t="shared" si="5"/>
        <v>94</v>
      </c>
      <c r="V19" t="str">
        <f t="shared" si="4"/>
        <v>3</v>
      </c>
      <c r="W19">
        <v>576</v>
      </c>
      <c r="X19" s="170" t="s">
        <v>694</v>
      </c>
      <c r="Z19">
        <v>3225</v>
      </c>
      <c r="AA19" t="s">
        <v>118</v>
      </c>
      <c r="AC19" t="str">
        <f t="shared" si="6"/>
        <v>32</v>
      </c>
      <c r="AD19" t="str">
        <f t="shared" si="7"/>
        <v>322</v>
      </c>
      <c r="AF19" t="s">
        <v>689</v>
      </c>
      <c r="AG19" t="s">
        <v>690</v>
      </c>
      <c r="AH19" t="str">
        <f t="shared" si="8"/>
        <v>K578051</v>
      </c>
      <c r="AI19" t="s">
        <v>1466</v>
      </c>
    </row>
    <row r="20" spans="1:35" x14ac:dyDescent="0.25">
      <c r="A20" s="167">
        <v>52</v>
      </c>
      <c r="B20" s="155" t="str">
        <f t="shared" si="0"/>
        <v>Ostale pomoći</v>
      </c>
      <c r="C20" s="158">
        <v>3111</v>
      </c>
      <c r="D20" s="155" t="str">
        <f t="shared" si="9"/>
        <v>Plaće za redovan rad</v>
      </c>
      <c r="E20" s="156" t="s">
        <v>672</v>
      </c>
      <c r="F20" s="155" t="str">
        <f>IFERROR(VLOOKUP(E20,$AF$6:$AG$893,2,FALSE),"")</f>
        <v>NOVI PODPROJEKT</v>
      </c>
      <c r="G20" s="155" t="str">
        <f>IFERROR(VLOOKUP(E20,$AF$6:$AI$893,4,FALSE),"")</f>
        <v>NOVI PODPROJEKT</v>
      </c>
      <c r="H20" s="157"/>
      <c r="I20" s="157">
        <v>1670</v>
      </c>
      <c r="J20" s="157"/>
      <c r="K20" s="157">
        <v>0</v>
      </c>
      <c r="L20" s="158" t="s">
        <v>1468</v>
      </c>
      <c r="M20" s="159">
        <v>44501</v>
      </c>
      <c r="N20" s="159">
        <v>45596</v>
      </c>
      <c r="O20" s="158" t="s">
        <v>1469</v>
      </c>
      <c r="P20" s="160" t="s">
        <v>1470</v>
      </c>
      <c r="Q20" s="161"/>
      <c r="R20" t="str">
        <f>IF(C20="","",'[1]OPĆI DIO'!$C$1)</f>
        <v>2225 SVEUČILIŠTE U RIJECI - MEDICINSKI FAKULTET</v>
      </c>
      <c r="S20" t="str">
        <f t="shared" si="2"/>
        <v>311</v>
      </c>
      <c r="T20" t="str">
        <f t="shared" si="3"/>
        <v>31</v>
      </c>
      <c r="U20" t="str">
        <f t="shared" si="5"/>
        <v>OV</v>
      </c>
      <c r="V20" t="str">
        <f t="shared" si="4"/>
        <v>3</v>
      </c>
      <c r="W20">
        <v>581</v>
      </c>
      <c r="X20" s="170" t="s">
        <v>534</v>
      </c>
      <c r="Z20">
        <v>3226</v>
      </c>
      <c r="AA20" t="s">
        <v>695</v>
      </c>
      <c r="AC20" t="str">
        <f t="shared" si="6"/>
        <v>32</v>
      </c>
      <c r="AD20" t="str">
        <f t="shared" si="7"/>
        <v>322</v>
      </c>
      <c r="AF20" t="s">
        <v>1471</v>
      </c>
      <c r="AG20" t="s">
        <v>1472</v>
      </c>
      <c r="AH20" t="str">
        <f t="shared" si="8"/>
        <v>K676068</v>
      </c>
      <c r="AI20" t="s">
        <v>1466</v>
      </c>
    </row>
    <row r="21" spans="1:35" x14ac:dyDescent="0.25">
      <c r="A21" s="167">
        <v>52</v>
      </c>
      <c r="B21" s="155" t="str">
        <f t="shared" si="0"/>
        <v>Ostale pomoći</v>
      </c>
      <c r="C21" s="158">
        <v>3132</v>
      </c>
      <c r="D21" s="155" t="str">
        <f t="shared" si="9"/>
        <v>Doprinosi za obvezno zdravstveno osiguranje</v>
      </c>
      <c r="E21" s="156" t="s">
        <v>672</v>
      </c>
      <c r="F21" s="155" t="str">
        <f>IFERROR(VLOOKUP(E21,$AF$6:$AG$893,2,FALSE),"")</f>
        <v>NOVI PODPROJEKT</v>
      </c>
      <c r="G21" s="155" t="str">
        <f>IFERROR(VLOOKUP(E21,$AF$6:$AI$893,4,FALSE),"")</f>
        <v>NOVI PODPROJEKT</v>
      </c>
      <c r="H21" s="157"/>
      <c r="I21" s="157">
        <v>330</v>
      </c>
      <c r="J21" s="157"/>
      <c r="K21" s="157">
        <v>0</v>
      </c>
      <c r="L21" s="158" t="s">
        <v>1468</v>
      </c>
      <c r="M21" s="159">
        <v>44501</v>
      </c>
      <c r="N21" s="159">
        <v>45596</v>
      </c>
      <c r="O21" s="158" t="s">
        <v>1469</v>
      </c>
      <c r="P21" s="160" t="s">
        <v>1470</v>
      </c>
      <c r="Q21" s="161"/>
      <c r="R21" t="str">
        <f>IF(C21="","",'[1]OPĆI DIO'!$C$1)</f>
        <v>2225 SVEUČILIŠTE U RIJECI - MEDICINSKI FAKULTET</v>
      </c>
      <c r="S21" t="str">
        <f t="shared" si="2"/>
        <v>313</v>
      </c>
      <c r="T21" t="str">
        <f t="shared" si="3"/>
        <v>31</v>
      </c>
      <c r="U21" t="str">
        <f t="shared" si="5"/>
        <v>OV</v>
      </c>
      <c r="V21" t="str">
        <f t="shared" si="4"/>
        <v>3</v>
      </c>
      <c r="W21">
        <v>61</v>
      </c>
      <c r="X21" t="s">
        <v>484</v>
      </c>
      <c r="Z21">
        <v>3227</v>
      </c>
      <c r="AA21" t="s">
        <v>120</v>
      </c>
      <c r="AC21" t="str">
        <f t="shared" si="6"/>
        <v>32</v>
      </c>
      <c r="AD21" t="str">
        <f t="shared" si="7"/>
        <v>322</v>
      </c>
      <c r="AF21" t="s">
        <v>1473</v>
      </c>
      <c r="AG21" t="s">
        <v>1474</v>
      </c>
      <c r="AH21" t="str">
        <f t="shared" si="8"/>
        <v>K676068</v>
      </c>
      <c r="AI21" t="s">
        <v>1466</v>
      </c>
    </row>
    <row r="22" spans="1:35" x14ac:dyDescent="0.25">
      <c r="A22" s="167">
        <v>51</v>
      </c>
      <c r="B22" s="155" t="str">
        <f t="shared" si="0"/>
        <v>Pomoći EU</v>
      </c>
      <c r="C22" s="158">
        <v>3111</v>
      </c>
      <c r="D22" s="155" t="str">
        <f t="shared" si="9"/>
        <v>Plaće za redovan rad</v>
      </c>
      <c r="E22" s="156" t="s">
        <v>727</v>
      </c>
      <c r="F22" s="155" t="s">
        <v>836</v>
      </c>
      <c r="G22" s="155" t="s">
        <v>593</v>
      </c>
      <c r="H22" s="157">
        <v>27752</v>
      </c>
      <c r="I22" s="157">
        <v>8736</v>
      </c>
      <c r="J22" s="157"/>
      <c r="K22" s="157">
        <v>12971.18</v>
      </c>
      <c r="L22" s="158"/>
      <c r="M22" s="159">
        <v>44743</v>
      </c>
      <c r="N22" s="159">
        <v>45351</v>
      </c>
      <c r="O22" s="158" t="s">
        <v>728</v>
      </c>
      <c r="P22" s="160" t="s">
        <v>729</v>
      </c>
      <c r="Q22" s="161"/>
      <c r="R22" t="str">
        <f>IF(C22="","",'[1]OPĆI DIO'!$C$1)</f>
        <v>2225 SVEUČILIŠTE U RIJECI - MEDICINSKI FAKULTET</v>
      </c>
      <c r="S22" t="str">
        <f t="shared" si="2"/>
        <v>311</v>
      </c>
      <c r="T22" t="str">
        <f t="shared" si="3"/>
        <v>31</v>
      </c>
      <c r="U22" t="str">
        <f t="shared" si="5"/>
        <v>94</v>
      </c>
      <c r="V22" t="str">
        <f t="shared" si="4"/>
        <v>3</v>
      </c>
      <c r="W22">
        <v>71</v>
      </c>
      <c r="X22" t="s">
        <v>485</v>
      </c>
      <c r="Z22">
        <v>3231</v>
      </c>
      <c r="AA22" t="s">
        <v>124</v>
      </c>
      <c r="AC22" t="str">
        <f t="shared" si="6"/>
        <v>32</v>
      </c>
      <c r="AD22" t="str">
        <f t="shared" si="7"/>
        <v>323</v>
      </c>
      <c r="AF22" t="s">
        <v>1475</v>
      </c>
      <c r="AG22" t="s">
        <v>1476</v>
      </c>
      <c r="AH22" t="str">
        <f t="shared" si="8"/>
        <v>K676068</v>
      </c>
      <c r="AI22" t="s">
        <v>1466</v>
      </c>
    </row>
    <row r="23" spans="1:35" x14ac:dyDescent="0.25">
      <c r="A23" s="167">
        <v>51</v>
      </c>
      <c r="B23" s="155" t="str">
        <f t="shared" si="0"/>
        <v>Pomoći EU</v>
      </c>
      <c r="C23" s="158">
        <v>3132</v>
      </c>
      <c r="D23" s="155" t="str">
        <f t="shared" si="9"/>
        <v>Doprinosi za obvezno zdravstveno osiguranje</v>
      </c>
      <c r="E23" s="156" t="s">
        <v>727</v>
      </c>
      <c r="F23" s="155" t="s">
        <v>836</v>
      </c>
      <c r="G23" s="155" t="s">
        <v>593</v>
      </c>
      <c r="H23" s="157">
        <v>4579</v>
      </c>
      <c r="I23" s="157">
        <v>1664</v>
      </c>
      <c r="J23" s="157"/>
      <c r="K23" s="157">
        <v>2140.27</v>
      </c>
      <c r="L23" s="158"/>
      <c r="M23" s="159">
        <v>44743</v>
      </c>
      <c r="N23" s="159">
        <v>45351</v>
      </c>
      <c r="O23" s="158" t="s">
        <v>728</v>
      </c>
      <c r="P23" s="160" t="s">
        <v>729</v>
      </c>
      <c r="Q23" s="161"/>
      <c r="R23" t="str">
        <f>IF(C23="","",'[1]OPĆI DIO'!$C$1)</f>
        <v>2225 SVEUČILIŠTE U RIJECI - MEDICINSKI FAKULTET</v>
      </c>
      <c r="S23" t="str">
        <f t="shared" si="2"/>
        <v>313</v>
      </c>
      <c r="T23" t="str">
        <f t="shared" si="3"/>
        <v>31</v>
      </c>
      <c r="U23" t="str">
        <f t="shared" si="5"/>
        <v>94</v>
      </c>
      <c r="V23" t="str">
        <f t="shared" si="4"/>
        <v>3</v>
      </c>
      <c r="W23">
        <v>81</v>
      </c>
      <c r="X23" t="s">
        <v>77</v>
      </c>
      <c r="Z23">
        <v>3232</v>
      </c>
      <c r="AA23" t="s">
        <v>126</v>
      </c>
      <c r="AC23" t="str">
        <f t="shared" si="6"/>
        <v>32</v>
      </c>
      <c r="AD23" t="str">
        <f t="shared" si="7"/>
        <v>323</v>
      </c>
      <c r="AF23" t="s">
        <v>1477</v>
      </c>
      <c r="AG23" t="s">
        <v>1478</v>
      </c>
      <c r="AH23" t="str">
        <f t="shared" si="8"/>
        <v>K733067</v>
      </c>
      <c r="AI23" t="s">
        <v>1479</v>
      </c>
    </row>
    <row r="24" spans="1:35" x14ac:dyDescent="0.25">
      <c r="A24" s="167">
        <v>51</v>
      </c>
      <c r="B24" s="155" t="str">
        <f t="shared" si="0"/>
        <v>Pomoći EU</v>
      </c>
      <c r="C24" s="158">
        <v>3222</v>
      </c>
      <c r="D24" s="155" t="str">
        <f t="shared" si="9"/>
        <v>Materijal i sirovine</v>
      </c>
      <c r="E24" s="156" t="s">
        <v>727</v>
      </c>
      <c r="F24" s="155" t="s">
        <v>836</v>
      </c>
      <c r="G24" s="155" t="s">
        <v>593</v>
      </c>
      <c r="H24" s="157">
        <v>5176</v>
      </c>
      <c r="I24" s="157">
        <v>3000</v>
      </c>
      <c r="J24" s="157"/>
      <c r="K24" s="157">
        <v>0</v>
      </c>
      <c r="L24" s="158"/>
      <c r="M24" s="159">
        <v>44743</v>
      </c>
      <c r="N24" s="159">
        <v>45351</v>
      </c>
      <c r="O24" s="158" t="s">
        <v>728</v>
      </c>
      <c r="P24" s="160" t="s">
        <v>729</v>
      </c>
      <c r="Q24" s="161"/>
      <c r="R24" t="str">
        <f>IF(C24="","",'[1]OPĆI DIO'!$C$1)</f>
        <v>2225 SVEUČILIŠTE U RIJECI - MEDICINSKI FAKULTET</v>
      </c>
      <c r="S24" t="str">
        <f t="shared" si="2"/>
        <v>322</v>
      </c>
      <c r="T24" t="str">
        <f t="shared" si="3"/>
        <v>32</v>
      </c>
      <c r="U24" t="str">
        <f t="shared" si="5"/>
        <v>94</v>
      </c>
      <c r="V24" t="str">
        <f t="shared" si="4"/>
        <v>3</v>
      </c>
      <c r="W24" s="171">
        <v>83</v>
      </c>
      <c r="X24" s="171" t="s">
        <v>705</v>
      </c>
      <c r="Z24">
        <v>3233</v>
      </c>
      <c r="AA24" t="s">
        <v>128</v>
      </c>
      <c r="AC24" t="str">
        <f t="shared" si="6"/>
        <v>32</v>
      </c>
      <c r="AD24" t="str">
        <f t="shared" si="7"/>
        <v>323</v>
      </c>
      <c r="AF24" t="s">
        <v>1480</v>
      </c>
      <c r="AG24" t="s">
        <v>1481</v>
      </c>
      <c r="AH24" t="str">
        <f t="shared" si="8"/>
        <v>K733067</v>
      </c>
      <c r="AI24" t="s">
        <v>1479</v>
      </c>
    </row>
    <row r="25" spans="1:35" x14ac:dyDescent="0.25">
      <c r="A25" s="167">
        <v>12</v>
      </c>
      <c r="B25" s="155" t="str">
        <f t="shared" si="0"/>
        <v>Sredstva učešća za pomoći</v>
      </c>
      <c r="C25" s="158">
        <v>3111</v>
      </c>
      <c r="D25" s="155" t="str">
        <f t="shared" si="9"/>
        <v>Plaće za redovan rad</v>
      </c>
      <c r="E25" s="156" t="s">
        <v>667</v>
      </c>
      <c r="F25" s="155" t="s">
        <v>1282</v>
      </c>
      <c r="G25" s="155" t="str">
        <f t="shared" ref="G25:G64" si="10">IFERROR(VLOOKUP(E25,$AF$6:$AI$893,4,FALSE),"")</f>
        <v>0942</v>
      </c>
      <c r="H25" s="157"/>
      <c r="I25" s="157">
        <v>5998</v>
      </c>
      <c r="J25" s="157"/>
      <c r="K25" s="157">
        <v>0</v>
      </c>
      <c r="L25" s="158"/>
      <c r="M25" s="159">
        <v>43009</v>
      </c>
      <c r="N25" s="159">
        <v>45260</v>
      </c>
      <c r="O25" s="158" t="s">
        <v>668</v>
      </c>
      <c r="P25" s="160" t="s">
        <v>669</v>
      </c>
      <c r="Q25" s="161"/>
      <c r="R25" t="str">
        <f>IF(C25="","",'[1]OPĆI DIO'!$C$1)</f>
        <v>2225 SVEUČILIŠTE U RIJECI - MEDICINSKI FAKULTET</v>
      </c>
      <c r="S25" t="str">
        <f t="shared" si="2"/>
        <v>311</v>
      </c>
      <c r="T25" t="str">
        <f t="shared" si="3"/>
        <v>31</v>
      </c>
      <c r="U25" t="str">
        <f t="shared" si="5"/>
        <v>94</v>
      </c>
      <c r="V25" t="str">
        <f t="shared" si="4"/>
        <v>3</v>
      </c>
      <c r="Z25">
        <v>3234</v>
      </c>
      <c r="AA25" t="s">
        <v>130</v>
      </c>
      <c r="AC25" t="str">
        <f t="shared" si="6"/>
        <v>32</v>
      </c>
      <c r="AD25" t="str">
        <f t="shared" si="7"/>
        <v>323</v>
      </c>
      <c r="AF25" t="s">
        <v>1482</v>
      </c>
      <c r="AG25" t="s">
        <v>1483</v>
      </c>
      <c r="AH25" t="str">
        <f t="shared" si="8"/>
        <v>K733067</v>
      </c>
      <c r="AI25" t="s">
        <v>1479</v>
      </c>
    </row>
    <row r="26" spans="1:35" x14ac:dyDescent="0.25">
      <c r="A26" s="167">
        <v>12</v>
      </c>
      <c r="B26" s="155" t="str">
        <f t="shared" si="0"/>
        <v>Sredstva učešća za pomoći</v>
      </c>
      <c r="C26" s="158">
        <v>3132</v>
      </c>
      <c r="D26" s="155" t="str">
        <f t="shared" si="9"/>
        <v>Doprinosi za obvezno zdravstveno osiguranje</v>
      </c>
      <c r="E26" s="156" t="s">
        <v>667</v>
      </c>
      <c r="F26" s="155" t="s">
        <v>1282</v>
      </c>
      <c r="G26" s="155" t="str">
        <f t="shared" si="10"/>
        <v>0942</v>
      </c>
      <c r="H26" s="157"/>
      <c r="I26" s="157">
        <v>1142</v>
      </c>
      <c r="J26" s="157"/>
      <c r="K26" s="157">
        <v>0</v>
      </c>
      <c r="L26" s="158"/>
      <c r="M26" s="159">
        <v>43009</v>
      </c>
      <c r="N26" s="159">
        <v>45260</v>
      </c>
      <c r="O26" s="158" t="s">
        <v>668</v>
      </c>
      <c r="P26" s="160" t="s">
        <v>669</v>
      </c>
      <c r="Q26" s="161"/>
      <c r="R26" t="str">
        <f>IF(C26="","",'[1]OPĆI DIO'!$C$1)</f>
        <v>2225 SVEUČILIŠTE U RIJECI - MEDICINSKI FAKULTET</v>
      </c>
      <c r="S26" t="str">
        <f t="shared" si="2"/>
        <v>313</v>
      </c>
      <c r="T26" t="str">
        <f t="shared" si="3"/>
        <v>31</v>
      </c>
      <c r="U26" t="str">
        <f t="shared" si="5"/>
        <v>94</v>
      </c>
      <c r="V26" t="str">
        <f t="shared" si="4"/>
        <v>3</v>
      </c>
      <c r="Z26">
        <v>3235</v>
      </c>
      <c r="AA26" t="s">
        <v>132</v>
      </c>
      <c r="AC26" t="str">
        <f t="shared" si="6"/>
        <v>32</v>
      </c>
      <c r="AD26" t="str">
        <f t="shared" si="7"/>
        <v>323</v>
      </c>
      <c r="AF26" t="s">
        <v>1484</v>
      </c>
      <c r="AG26" t="s">
        <v>1485</v>
      </c>
      <c r="AH26" t="str">
        <f t="shared" si="8"/>
        <v>K733067</v>
      </c>
      <c r="AI26" t="s">
        <v>1479</v>
      </c>
    </row>
    <row r="27" spans="1:35" x14ac:dyDescent="0.25">
      <c r="A27" s="167">
        <v>12</v>
      </c>
      <c r="B27" s="155" t="str">
        <f t="shared" si="0"/>
        <v>Sredstva učešća za pomoći</v>
      </c>
      <c r="C27" s="158">
        <v>3211</v>
      </c>
      <c r="D27" s="155" t="str">
        <f t="shared" si="9"/>
        <v>Službena putovanja</v>
      </c>
      <c r="E27" s="156" t="s">
        <v>667</v>
      </c>
      <c r="F27" s="155" t="s">
        <v>1282</v>
      </c>
      <c r="G27" s="155" t="str">
        <f t="shared" si="10"/>
        <v>0942</v>
      </c>
      <c r="H27" s="157"/>
      <c r="I27" s="157">
        <v>1500</v>
      </c>
      <c r="J27" s="157"/>
      <c r="K27" s="157">
        <v>0</v>
      </c>
      <c r="L27" s="158"/>
      <c r="M27" s="159">
        <v>43009</v>
      </c>
      <c r="N27" s="159">
        <v>45260</v>
      </c>
      <c r="O27" s="158" t="s">
        <v>668</v>
      </c>
      <c r="P27" s="160" t="s">
        <v>669</v>
      </c>
      <c r="Q27" s="161"/>
      <c r="R27" t="str">
        <f>IF(C27="","",'[1]OPĆI DIO'!$C$1)</f>
        <v>2225 SVEUČILIŠTE U RIJECI - MEDICINSKI FAKULTET</v>
      </c>
      <c r="S27" t="str">
        <f t="shared" si="2"/>
        <v>321</v>
      </c>
      <c r="T27" t="str">
        <f t="shared" si="3"/>
        <v>32</v>
      </c>
      <c r="U27" t="str">
        <f t="shared" si="5"/>
        <v>94</v>
      </c>
      <c r="V27" t="str">
        <f t="shared" si="4"/>
        <v>3</v>
      </c>
      <c r="Z27">
        <v>3236</v>
      </c>
      <c r="AA27" t="s">
        <v>134</v>
      </c>
      <c r="AC27" t="str">
        <f t="shared" si="6"/>
        <v>32</v>
      </c>
      <c r="AD27" t="str">
        <f t="shared" si="7"/>
        <v>323</v>
      </c>
      <c r="AF27" t="s">
        <v>697</v>
      </c>
      <c r="AG27" t="s">
        <v>698</v>
      </c>
      <c r="AH27" t="str">
        <f t="shared" si="8"/>
        <v>K818050</v>
      </c>
      <c r="AI27" t="s">
        <v>1479</v>
      </c>
    </row>
    <row r="28" spans="1:35" x14ac:dyDescent="0.25">
      <c r="A28" s="167">
        <v>12</v>
      </c>
      <c r="B28" s="155" t="str">
        <f t="shared" si="0"/>
        <v>Sredstva učešća za pomoći</v>
      </c>
      <c r="C28" s="158">
        <v>3213</v>
      </c>
      <c r="D28" s="155" t="str">
        <f t="shared" si="9"/>
        <v>Stručno usavršavanje zaposlenika</v>
      </c>
      <c r="E28" s="156" t="s">
        <v>667</v>
      </c>
      <c r="F28" s="155" t="s">
        <v>1282</v>
      </c>
      <c r="G28" s="155" t="str">
        <f t="shared" si="10"/>
        <v>0942</v>
      </c>
      <c r="H28" s="157"/>
      <c r="I28" s="157">
        <v>405</v>
      </c>
      <c r="J28" s="157"/>
      <c r="K28" s="157">
        <v>0</v>
      </c>
      <c r="L28" s="158"/>
      <c r="M28" s="159">
        <v>43009</v>
      </c>
      <c r="N28" s="159">
        <v>45260</v>
      </c>
      <c r="O28" s="158" t="s">
        <v>668</v>
      </c>
      <c r="P28" s="160" t="s">
        <v>669</v>
      </c>
      <c r="Q28" s="161"/>
      <c r="R28" t="str">
        <f>IF(C28="","",'[1]OPĆI DIO'!$C$1)</f>
        <v>2225 SVEUČILIŠTE U RIJECI - MEDICINSKI FAKULTET</v>
      </c>
      <c r="S28" t="str">
        <f t="shared" si="2"/>
        <v>321</v>
      </c>
      <c r="T28" t="str">
        <f t="shared" si="3"/>
        <v>32</v>
      </c>
      <c r="U28" t="str">
        <f t="shared" si="5"/>
        <v>94</v>
      </c>
      <c r="V28" t="str">
        <f t="shared" si="4"/>
        <v>3</v>
      </c>
      <c r="Z28">
        <v>3237</v>
      </c>
      <c r="AA28" t="s">
        <v>136</v>
      </c>
      <c r="AC28" t="str">
        <f t="shared" si="6"/>
        <v>32</v>
      </c>
      <c r="AD28" t="str">
        <f t="shared" si="7"/>
        <v>323</v>
      </c>
      <c r="AF28" t="s">
        <v>700</v>
      </c>
      <c r="AG28" t="s">
        <v>701</v>
      </c>
      <c r="AH28" t="str">
        <f t="shared" si="8"/>
        <v>K818050</v>
      </c>
      <c r="AI28" t="s">
        <v>1479</v>
      </c>
    </row>
    <row r="29" spans="1:35" x14ac:dyDescent="0.25">
      <c r="A29" s="167">
        <v>12</v>
      </c>
      <c r="B29" s="155" t="str">
        <f t="shared" si="0"/>
        <v>Sredstva učešća za pomoći</v>
      </c>
      <c r="C29" s="158">
        <v>3222</v>
      </c>
      <c r="D29" s="155" t="str">
        <f t="shared" si="9"/>
        <v>Materijal i sirovine</v>
      </c>
      <c r="E29" s="156" t="s">
        <v>667</v>
      </c>
      <c r="F29" s="155" t="s">
        <v>1282</v>
      </c>
      <c r="G29" s="155" t="str">
        <f t="shared" si="10"/>
        <v>0942</v>
      </c>
      <c r="H29" s="157"/>
      <c r="I29" s="157">
        <v>745</v>
      </c>
      <c r="J29" s="157"/>
      <c r="K29" s="157">
        <v>0</v>
      </c>
      <c r="L29" s="158"/>
      <c r="M29" s="159">
        <v>43009</v>
      </c>
      <c r="N29" s="159">
        <v>45260</v>
      </c>
      <c r="O29" s="158" t="s">
        <v>668</v>
      </c>
      <c r="P29" s="160" t="s">
        <v>669</v>
      </c>
      <c r="Q29" s="161"/>
      <c r="R29" t="str">
        <f>IF(C29="","",'[1]OPĆI DIO'!$C$1)</f>
        <v>2225 SVEUČILIŠTE U RIJECI - MEDICINSKI FAKULTET</v>
      </c>
      <c r="S29" t="str">
        <f t="shared" si="2"/>
        <v>322</v>
      </c>
      <c r="T29" t="str">
        <f t="shared" si="3"/>
        <v>32</v>
      </c>
      <c r="U29" t="str">
        <f t="shared" si="5"/>
        <v>94</v>
      </c>
      <c r="V29" t="str">
        <f t="shared" si="4"/>
        <v>3</v>
      </c>
      <c r="Z29">
        <v>3238</v>
      </c>
      <c r="AA29" t="s">
        <v>138</v>
      </c>
      <c r="AC29" t="str">
        <f t="shared" si="6"/>
        <v>32</v>
      </c>
      <c r="AD29" t="str">
        <f t="shared" si="7"/>
        <v>323</v>
      </c>
      <c r="AF29" t="s">
        <v>706</v>
      </c>
      <c r="AG29" t="s">
        <v>707</v>
      </c>
      <c r="AH29" t="str">
        <f t="shared" si="8"/>
        <v>K818050</v>
      </c>
      <c r="AI29" t="s">
        <v>1479</v>
      </c>
    </row>
    <row r="30" spans="1:35" x14ac:dyDescent="0.25">
      <c r="A30" s="167">
        <v>12</v>
      </c>
      <c r="B30" s="155" t="str">
        <f t="shared" si="0"/>
        <v>Sredstva učešća za pomoći</v>
      </c>
      <c r="C30" s="158">
        <v>3231</v>
      </c>
      <c r="D30" s="155" t="str">
        <f t="shared" si="9"/>
        <v>Usluge telefona, pošte i prijevoza</v>
      </c>
      <c r="E30" s="156" t="s">
        <v>667</v>
      </c>
      <c r="F30" s="155" t="s">
        <v>1282</v>
      </c>
      <c r="G30" s="155" t="str">
        <f t="shared" si="10"/>
        <v>0942</v>
      </c>
      <c r="H30" s="157"/>
      <c r="I30" s="157">
        <v>750</v>
      </c>
      <c r="J30" s="157"/>
      <c r="K30" s="157">
        <v>0</v>
      </c>
      <c r="L30" s="158"/>
      <c r="M30" s="159">
        <v>43009</v>
      </c>
      <c r="N30" s="159">
        <v>45260</v>
      </c>
      <c r="O30" s="158" t="s">
        <v>668</v>
      </c>
      <c r="P30" s="160" t="s">
        <v>669</v>
      </c>
      <c r="Q30" s="161"/>
      <c r="R30" t="str">
        <f>IF(C30="","",'[1]OPĆI DIO'!$C$1)</f>
        <v>2225 SVEUČILIŠTE U RIJECI - MEDICINSKI FAKULTET</v>
      </c>
      <c r="S30" t="str">
        <f t="shared" si="2"/>
        <v>323</v>
      </c>
      <c r="T30" t="str">
        <f t="shared" si="3"/>
        <v>32</v>
      </c>
      <c r="U30" t="str">
        <f t="shared" si="5"/>
        <v>94</v>
      </c>
      <c r="V30" t="str">
        <f t="shared" si="4"/>
        <v>3</v>
      </c>
      <c r="Z30">
        <v>3239</v>
      </c>
      <c r="AA30" t="s">
        <v>140</v>
      </c>
      <c r="AC30" t="str">
        <f t="shared" si="6"/>
        <v>32</v>
      </c>
      <c r="AD30" t="str">
        <f t="shared" si="7"/>
        <v>323</v>
      </c>
      <c r="AF30" t="s">
        <v>719</v>
      </c>
      <c r="AG30" t="s">
        <v>720</v>
      </c>
      <c r="AH30" t="str">
        <f t="shared" si="8"/>
        <v>K818050</v>
      </c>
      <c r="AI30" t="s">
        <v>1479</v>
      </c>
    </row>
    <row r="31" spans="1:35" x14ac:dyDescent="0.25">
      <c r="A31" s="167">
        <v>12</v>
      </c>
      <c r="B31" s="155" t="str">
        <f t="shared" si="0"/>
        <v>Sredstva učešća za pomoći</v>
      </c>
      <c r="C31" s="158">
        <v>3239</v>
      </c>
      <c r="D31" s="155" t="str">
        <f t="shared" si="9"/>
        <v>Ostale usluge</v>
      </c>
      <c r="E31" s="156" t="s">
        <v>667</v>
      </c>
      <c r="F31" s="155" t="s">
        <v>1282</v>
      </c>
      <c r="G31" s="155" t="str">
        <f t="shared" si="10"/>
        <v>0942</v>
      </c>
      <c r="H31" s="157"/>
      <c r="I31" s="157">
        <v>2550</v>
      </c>
      <c r="J31" s="157"/>
      <c r="K31" s="157">
        <v>0</v>
      </c>
      <c r="L31" s="158"/>
      <c r="M31" s="159">
        <v>43009</v>
      </c>
      <c r="N31" s="159">
        <v>45260</v>
      </c>
      <c r="O31" s="158" t="s">
        <v>668</v>
      </c>
      <c r="P31" s="160" t="s">
        <v>669</v>
      </c>
      <c r="Q31" s="161"/>
      <c r="R31" t="str">
        <f>IF(C31="","",'[1]OPĆI DIO'!$C$1)</f>
        <v>2225 SVEUČILIŠTE U RIJECI - MEDICINSKI FAKULTET</v>
      </c>
      <c r="S31" t="str">
        <f t="shared" si="2"/>
        <v>323</v>
      </c>
      <c r="T31" t="str">
        <f t="shared" si="3"/>
        <v>32</v>
      </c>
      <c r="U31" t="str">
        <f t="shared" si="5"/>
        <v>94</v>
      </c>
      <c r="V31" t="str">
        <f t="shared" si="4"/>
        <v>3</v>
      </c>
      <c r="Z31">
        <v>3241</v>
      </c>
      <c r="AA31" t="s">
        <v>142</v>
      </c>
      <c r="AC31" t="str">
        <f t="shared" si="6"/>
        <v>32</v>
      </c>
      <c r="AD31" t="str">
        <f t="shared" si="7"/>
        <v>324</v>
      </c>
      <c r="AF31" t="s">
        <v>722</v>
      </c>
      <c r="AG31" t="s">
        <v>723</v>
      </c>
      <c r="AH31" t="str">
        <f t="shared" si="8"/>
        <v>K818050</v>
      </c>
      <c r="AI31" t="s">
        <v>1479</v>
      </c>
    </row>
    <row r="32" spans="1:35" x14ac:dyDescent="0.25">
      <c r="A32" s="167">
        <v>12</v>
      </c>
      <c r="B32" s="155" t="str">
        <f t="shared" si="0"/>
        <v>Sredstva učešća za pomoći</v>
      </c>
      <c r="C32" s="158">
        <v>4224</v>
      </c>
      <c r="D32" s="155" t="s">
        <v>243</v>
      </c>
      <c r="E32" s="156" t="s">
        <v>667</v>
      </c>
      <c r="F32" s="155" t="s">
        <v>1282</v>
      </c>
      <c r="G32" s="155" t="str">
        <f t="shared" si="10"/>
        <v>0942</v>
      </c>
      <c r="H32" s="157"/>
      <c r="I32" s="157">
        <v>1530</v>
      </c>
      <c r="J32" s="157"/>
      <c r="K32" s="157">
        <v>0</v>
      </c>
      <c r="L32" s="158"/>
      <c r="M32" s="159">
        <v>43009</v>
      </c>
      <c r="N32" s="159">
        <v>45260</v>
      </c>
      <c r="O32" s="158" t="s">
        <v>668</v>
      </c>
      <c r="P32" s="160" t="s">
        <v>669</v>
      </c>
      <c r="Q32" s="161"/>
      <c r="R32" t="str">
        <f>IF(C32="","",'[1]OPĆI DIO'!$C$1)</f>
        <v>2225 SVEUČILIŠTE U RIJECI - MEDICINSKI FAKULTET</v>
      </c>
      <c r="S32" t="str">
        <f t="shared" si="2"/>
        <v>422</v>
      </c>
      <c r="T32" t="str">
        <f t="shared" si="3"/>
        <v>42</v>
      </c>
      <c r="U32" t="str">
        <f t="shared" si="5"/>
        <v>94</v>
      </c>
      <c r="V32" t="str">
        <f t="shared" si="4"/>
        <v>4</v>
      </c>
      <c r="Z32">
        <v>3291</v>
      </c>
      <c r="AA32" t="s">
        <v>718</v>
      </c>
      <c r="AC32" t="str">
        <f t="shared" si="6"/>
        <v>32</v>
      </c>
      <c r="AD32" t="str">
        <f t="shared" si="7"/>
        <v>329</v>
      </c>
      <c r="AF32" t="s">
        <v>724</v>
      </c>
      <c r="AG32" t="s">
        <v>725</v>
      </c>
      <c r="AH32" t="str">
        <f t="shared" si="8"/>
        <v>K818050</v>
      </c>
      <c r="AI32" t="s">
        <v>1479</v>
      </c>
    </row>
    <row r="33" spans="1:35" x14ac:dyDescent="0.25">
      <c r="A33" s="167">
        <v>563</v>
      </c>
      <c r="B33" s="155" t="str">
        <f t="shared" si="0"/>
        <v>Europski fond za regionalni razvoj (ERDF)</v>
      </c>
      <c r="C33" s="158">
        <v>3111</v>
      </c>
      <c r="D33" s="155" t="str">
        <f t="shared" ref="D33:D39" si="11">IFERROR(VLOOKUP(C33,$Z$5:$AB$88,2,FALSE),"")</f>
        <v>Plaće za redovan rad</v>
      </c>
      <c r="E33" s="156" t="s">
        <v>667</v>
      </c>
      <c r="F33" s="155" t="s">
        <v>1282</v>
      </c>
      <c r="G33" s="155" t="str">
        <f t="shared" si="10"/>
        <v>0942</v>
      </c>
      <c r="H33" s="157">
        <v>62588</v>
      </c>
      <c r="I33" s="157">
        <v>33987</v>
      </c>
      <c r="J33" s="157"/>
      <c r="K33" s="157">
        <v>3229</v>
      </c>
      <c r="L33" s="158"/>
      <c r="M33" s="159">
        <v>43009</v>
      </c>
      <c r="N33" s="159">
        <v>45260</v>
      </c>
      <c r="O33" s="158" t="s">
        <v>668</v>
      </c>
      <c r="P33" s="160" t="s">
        <v>669</v>
      </c>
      <c r="Q33" s="161"/>
      <c r="R33" t="str">
        <f>IF(C33="","",'[1]OPĆI DIO'!$C$1)</f>
        <v>2225 SVEUČILIŠTE U RIJECI - MEDICINSKI FAKULTET</v>
      </c>
      <c r="S33" t="str">
        <f t="shared" si="2"/>
        <v>311</v>
      </c>
      <c r="T33" t="str">
        <f t="shared" si="3"/>
        <v>31</v>
      </c>
      <c r="U33" t="str">
        <f t="shared" si="5"/>
        <v>94</v>
      </c>
      <c r="V33" t="str">
        <f t="shared" si="4"/>
        <v>3</v>
      </c>
      <c r="Z33">
        <v>3292</v>
      </c>
      <c r="AA33" t="s">
        <v>149</v>
      </c>
      <c r="AC33" t="str">
        <f t="shared" si="6"/>
        <v>32</v>
      </c>
      <c r="AD33" t="str">
        <f t="shared" si="7"/>
        <v>329</v>
      </c>
      <c r="AF33" t="s">
        <v>731</v>
      </c>
      <c r="AG33" t="s">
        <v>732</v>
      </c>
      <c r="AH33" t="str">
        <f t="shared" si="8"/>
        <v>A679071</v>
      </c>
      <c r="AI33" t="s">
        <v>593</v>
      </c>
    </row>
    <row r="34" spans="1:35" x14ac:dyDescent="0.25">
      <c r="A34" s="167">
        <v>563</v>
      </c>
      <c r="B34" s="155" t="str">
        <f t="shared" si="0"/>
        <v>Europski fond za regionalni razvoj (ERDF)</v>
      </c>
      <c r="C34" s="158">
        <v>3132</v>
      </c>
      <c r="D34" s="155" t="str">
        <f t="shared" si="11"/>
        <v>Doprinosi za obvezno zdravstveno osiguranje</v>
      </c>
      <c r="E34" s="156" t="s">
        <v>667</v>
      </c>
      <c r="F34" s="155" t="s">
        <v>1282</v>
      </c>
      <c r="G34" s="155" t="str">
        <f t="shared" si="10"/>
        <v>0942</v>
      </c>
      <c r="H34" s="157">
        <v>10184</v>
      </c>
      <c r="I34" s="157">
        <v>6473</v>
      </c>
      <c r="J34" s="157"/>
      <c r="K34" s="157">
        <v>362</v>
      </c>
      <c r="L34" s="158"/>
      <c r="M34" s="159">
        <v>43009</v>
      </c>
      <c r="N34" s="159">
        <v>45260</v>
      </c>
      <c r="O34" s="158" t="s">
        <v>668</v>
      </c>
      <c r="P34" s="160" t="s">
        <v>669</v>
      </c>
      <c r="Q34" s="161"/>
      <c r="R34" t="str">
        <f>IF(C34="","",'[1]OPĆI DIO'!$C$1)</f>
        <v>2225 SVEUČILIŠTE U RIJECI - MEDICINSKI FAKULTET</v>
      </c>
      <c r="S34" t="str">
        <f t="shared" si="2"/>
        <v>313</v>
      </c>
      <c r="T34" t="str">
        <f t="shared" si="3"/>
        <v>31</v>
      </c>
      <c r="U34" t="str">
        <f t="shared" si="5"/>
        <v>94</v>
      </c>
      <c r="V34" t="str">
        <f t="shared" si="4"/>
        <v>3</v>
      </c>
      <c r="Z34">
        <v>3293</v>
      </c>
      <c r="AA34" t="s">
        <v>151</v>
      </c>
      <c r="AC34" t="str">
        <f t="shared" si="6"/>
        <v>32</v>
      </c>
      <c r="AD34" t="str">
        <f t="shared" si="7"/>
        <v>329</v>
      </c>
      <c r="AF34" t="s">
        <v>737</v>
      </c>
      <c r="AG34" t="s">
        <v>738</v>
      </c>
      <c r="AH34" t="str">
        <f t="shared" si="8"/>
        <v>A679071</v>
      </c>
      <c r="AI34" t="s">
        <v>593</v>
      </c>
    </row>
    <row r="35" spans="1:35" x14ac:dyDescent="0.25">
      <c r="A35" s="167">
        <v>563</v>
      </c>
      <c r="B35" s="155" t="str">
        <f t="shared" si="0"/>
        <v>Europski fond za regionalni razvoj (ERDF)</v>
      </c>
      <c r="C35" s="158">
        <v>3211</v>
      </c>
      <c r="D35" s="155" t="str">
        <f t="shared" si="11"/>
        <v>Službena putovanja</v>
      </c>
      <c r="E35" s="156" t="s">
        <v>667</v>
      </c>
      <c r="F35" s="155" t="s">
        <v>1282</v>
      </c>
      <c r="G35" s="155" t="str">
        <f t="shared" si="10"/>
        <v>0942</v>
      </c>
      <c r="H35" s="157"/>
      <c r="I35" s="157">
        <v>8500</v>
      </c>
      <c r="J35" s="157"/>
      <c r="K35" s="157">
        <v>0</v>
      </c>
      <c r="L35" s="158"/>
      <c r="M35" s="159">
        <v>43009</v>
      </c>
      <c r="N35" s="159">
        <v>45260</v>
      </c>
      <c r="O35" s="158" t="s">
        <v>668</v>
      </c>
      <c r="P35" s="160" t="s">
        <v>669</v>
      </c>
      <c r="Q35" s="161"/>
      <c r="R35" t="str">
        <f>IF(C35="","",'[1]OPĆI DIO'!$C$1)</f>
        <v>2225 SVEUČILIŠTE U RIJECI - MEDICINSKI FAKULTET</v>
      </c>
      <c r="S35" t="str">
        <f t="shared" si="2"/>
        <v>321</v>
      </c>
      <c r="T35" t="str">
        <f t="shared" si="3"/>
        <v>32</v>
      </c>
      <c r="U35" t="str">
        <f t="shared" si="5"/>
        <v>94</v>
      </c>
      <c r="V35" t="str">
        <f t="shared" si="4"/>
        <v>3</v>
      </c>
      <c r="Z35">
        <v>3293</v>
      </c>
      <c r="AA35" t="s">
        <v>721</v>
      </c>
      <c r="AC35" t="str">
        <f t="shared" si="6"/>
        <v>32</v>
      </c>
      <c r="AD35" t="str">
        <f t="shared" si="7"/>
        <v>329</v>
      </c>
      <c r="AF35" t="s">
        <v>739</v>
      </c>
      <c r="AG35" t="s">
        <v>740</v>
      </c>
      <c r="AH35" t="str">
        <f t="shared" si="8"/>
        <v>A679071</v>
      </c>
      <c r="AI35" t="s">
        <v>593</v>
      </c>
    </row>
    <row r="36" spans="1:35" x14ac:dyDescent="0.25">
      <c r="A36" s="167">
        <v>563</v>
      </c>
      <c r="B36" s="155" t="str">
        <f t="shared" si="0"/>
        <v>Europski fond za regionalni razvoj (ERDF)</v>
      </c>
      <c r="C36" s="158">
        <v>3213</v>
      </c>
      <c r="D36" s="155" t="str">
        <f t="shared" si="11"/>
        <v>Stručno usavršavanje zaposlenika</v>
      </c>
      <c r="E36" s="156" t="s">
        <v>667</v>
      </c>
      <c r="F36" s="155" t="s">
        <v>1282</v>
      </c>
      <c r="G36" s="155" t="str">
        <f t="shared" si="10"/>
        <v>0942</v>
      </c>
      <c r="H36" s="157"/>
      <c r="I36" s="157">
        <v>2295</v>
      </c>
      <c r="J36" s="157"/>
      <c r="K36" s="157">
        <v>0</v>
      </c>
      <c r="L36" s="158"/>
      <c r="M36" s="159">
        <v>43009</v>
      </c>
      <c r="N36" s="159">
        <v>45260</v>
      </c>
      <c r="O36" s="158" t="s">
        <v>668</v>
      </c>
      <c r="P36" s="160" t="s">
        <v>669</v>
      </c>
      <c r="Q36" s="161"/>
      <c r="R36" t="str">
        <f>IF(C36="","",'[1]OPĆI DIO'!$C$1)</f>
        <v>2225 SVEUČILIŠTE U RIJECI - MEDICINSKI FAKULTET</v>
      </c>
      <c r="S36" t="str">
        <f t="shared" si="2"/>
        <v>321</v>
      </c>
      <c r="T36" t="str">
        <f t="shared" si="3"/>
        <v>32</v>
      </c>
      <c r="U36" t="str">
        <f t="shared" si="5"/>
        <v>94</v>
      </c>
      <c r="V36" t="str">
        <f t="shared" si="4"/>
        <v>3</v>
      </c>
      <c r="Z36">
        <v>3294</v>
      </c>
      <c r="AA36" t="s">
        <v>153</v>
      </c>
      <c r="AC36" t="str">
        <f t="shared" si="6"/>
        <v>32</v>
      </c>
      <c r="AD36" t="str">
        <f t="shared" si="7"/>
        <v>329</v>
      </c>
      <c r="AF36" t="s">
        <v>742</v>
      </c>
      <c r="AG36" t="s">
        <v>743</v>
      </c>
      <c r="AH36" t="str">
        <f t="shared" si="8"/>
        <v>A679071</v>
      </c>
      <c r="AI36" t="s">
        <v>593</v>
      </c>
    </row>
    <row r="37" spans="1:35" x14ac:dyDescent="0.25">
      <c r="A37" s="167">
        <v>563</v>
      </c>
      <c r="B37" s="155" t="str">
        <f t="shared" si="0"/>
        <v>Europski fond za regionalni razvoj (ERDF)</v>
      </c>
      <c r="C37" s="158">
        <v>3222</v>
      </c>
      <c r="D37" s="155" t="str">
        <f t="shared" si="11"/>
        <v>Materijal i sirovine</v>
      </c>
      <c r="E37" s="156" t="s">
        <v>667</v>
      </c>
      <c r="F37" s="155" t="s">
        <v>1282</v>
      </c>
      <c r="G37" s="155" t="str">
        <f t="shared" si="10"/>
        <v>0942</v>
      </c>
      <c r="H37" s="157">
        <v>33669</v>
      </c>
      <c r="I37" s="157">
        <v>74390</v>
      </c>
      <c r="J37" s="157"/>
      <c r="K37" s="157">
        <v>0</v>
      </c>
      <c r="L37" s="158"/>
      <c r="M37" s="159">
        <v>43009</v>
      </c>
      <c r="N37" s="159">
        <v>45260</v>
      </c>
      <c r="O37" s="158" t="s">
        <v>668</v>
      </c>
      <c r="P37" s="160" t="s">
        <v>669</v>
      </c>
      <c r="Q37" s="161"/>
      <c r="R37" t="str">
        <f>IF(C37="","",'[1]OPĆI DIO'!$C$1)</f>
        <v>2225 SVEUČILIŠTE U RIJECI - MEDICINSKI FAKULTET</v>
      </c>
      <c r="S37" t="str">
        <f t="shared" si="2"/>
        <v>322</v>
      </c>
      <c r="T37" t="str">
        <f t="shared" si="3"/>
        <v>32</v>
      </c>
      <c r="U37" t="str">
        <f t="shared" si="5"/>
        <v>94</v>
      </c>
      <c r="V37" t="str">
        <f t="shared" si="4"/>
        <v>3</v>
      </c>
      <c r="Z37">
        <v>3295</v>
      </c>
      <c r="AA37" t="s">
        <v>155</v>
      </c>
      <c r="AC37" t="str">
        <f t="shared" si="6"/>
        <v>32</v>
      </c>
      <c r="AD37" t="str">
        <f t="shared" si="7"/>
        <v>329</v>
      </c>
      <c r="AF37" t="s">
        <v>745</v>
      </c>
      <c r="AG37" t="s">
        <v>746</v>
      </c>
      <c r="AH37" t="str">
        <f t="shared" si="8"/>
        <v>A679071</v>
      </c>
      <c r="AI37" t="s">
        <v>593</v>
      </c>
    </row>
    <row r="38" spans="1:35" x14ac:dyDescent="0.25">
      <c r="A38" s="167">
        <v>563</v>
      </c>
      <c r="B38" s="155" t="str">
        <f t="shared" si="0"/>
        <v>Europski fond za regionalni razvoj (ERDF)</v>
      </c>
      <c r="C38" s="158">
        <v>3231</v>
      </c>
      <c r="D38" s="155" t="str">
        <f t="shared" si="11"/>
        <v>Usluge telefona, pošte i prijevoza</v>
      </c>
      <c r="E38" s="156" t="s">
        <v>667</v>
      </c>
      <c r="F38" s="155" t="s">
        <v>1282</v>
      </c>
      <c r="G38" s="155" t="str">
        <f t="shared" si="10"/>
        <v>0942</v>
      </c>
      <c r="H38" s="157">
        <v>3363</v>
      </c>
      <c r="I38" s="157">
        <v>4250</v>
      </c>
      <c r="J38" s="157"/>
      <c r="K38" s="157">
        <v>0</v>
      </c>
      <c r="L38" s="158"/>
      <c r="M38" s="159">
        <v>43009</v>
      </c>
      <c r="N38" s="159">
        <v>45260</v>
      </c>
      <c r="O38" s="158" t="s">
        <v>668</v>
      </c>
      <c r="P38" s="160" t="s">
        <v>669</v>
      </c>
      <c r="Q38" s="161"/>
      <c r="R38" t="str">
        <f>IF(C38="","",'[1]OPĆI DIO'!$C$1)</f>
        <v>2225 SVEUČILIŠTE U RIJECI - MEDICINSKI FAKULTET</v>
      </c>
      <c r="S38" t="str">
        <f t="shared" si="2"/>
        <v>323</v>
      </c>
      <c r="T38" t="str">
        <f t="shared" si="3"/>
        <v>32</v>
      </c>
      <c r="U38" t="str">
        <f t="shared" si="5"/>
        <v>94</v>
      </c>
      <c r="V38" t="str">
        <f t="shared" si="4"/>
        <v>3</v>
      </c>
      <c r="Z38">
        <v>3296</v>
      </c>
      <c r="AA38" t="s">
        <v>157</v>
      </c>
      <c r="AC38" t="str">
        <f t="shared" si="6"/>
        <v>32</v>
      </c>
      <c r="AD38" t="str">
        <f t="shared" si="7"/>
        <v>329</v>
      </c>
      <c r="AF38" t="s">
        <v>751</v>
      </c>
      <c r="AG38" t="s">
        <v>752</v>
      </c>
      <c r="AH38" t="str">
        <f t="shared" si="8"/>
        <v>A679071</v>
      </c>
      <c r="AI38" t="s">
        <v>593</v>
      </c>
    </row>
    <row r="39" spans="1:35" x14ac:dyDescent="0.25">
      <c r="A39" s="167">
        <v>563</v>
      </c>
      <c r="B39" s="155" t="str">
        <f t="shared" si="0"/>
        <v>Europski fond za regionalni razvoj (ERDF)</v>
      </c>
      <c r="C39" s="158">
        <v>3239</v>
      </c>
      <c r="D39" s="155" t="str">
        <f t="shared" si="11"/>
        <v>Ostale usluge</v>
      </c>
      <c r="E39" s="156" t="s">
        <v>667</v>
      </c>
      <c r="F39" s="155" t="s">
        <v>1282</v>
      </c>
      <c r="G39" s="155" t="str">
        <f t="shared" si="10"/>
        <v>0942</v>
      </c>
      <c r="H39" s="157"/>
      <c r="I39" s="157">
        <v>14450</v>
      </c>
      <c r="J39" s="157"/>
      <c r="K39" s="157">
        <v>0</v>
      </c>
      <c r="L39" s="158"/>
      <c r="M39" s="159">
        <v>43009</v>
      </c>
      <c r="N39" s="159">
        <v>45260</v>
      </c>
      <c r="O39" s="158" t="s">
        <v>668</v>
      </c>
      <c r="P39" s="160" t="s">
        <v>669</v>
      </c>
      <c r="Q39" s="161"/>
      <c r="R39" t="str">
        <f>IF(C39="","",'[1]OPĆI DIO'!$C$1)</f>
        <v>2225 SVEUČILIŠTE U RIJECI - MEDICINSKI FAKULTET</v>
      </c>
      <c r="S39" t="str">
        <f t="shared" si="2"/>
        <v>323</v>
      </c>
      <c r="T39" t="str">
        <f t="shared" si="3"/>
        <v>32</v>
      </c>
      <c r="U39" t="str">
        <f t="shared" si="5"/>
        <v>94</v>
      </c>
      <c r="V39" t="str">
        <f t="shared" si="4"/>
        <v>3</v>
      </c>
      <c r="Z39">
        <v>3299</v>
      </c>
      <c r="AA39" t="s">
        <v>145</v>
      </c>
      <c r="AC39" t="str">
        <f t="shared" si="6"/>
        <v>32</v>
      </c>
      <c r="AD39" t="str">
        <f t="shared" si="7"/>
        <v>329</v>
      </c>
      <c r="AF39" t="s">
        <v>756</v>
      </c>
      <c r="AG39" t="s">
        <v>757</v>
      </c>
      <c r="AH39" t="str">
        <f t="shared" si="8"/>
        <v>A679071</v>
      </c>
      <c r="AI39" t="s">
        <v>593</v>
      </c>
    </row>
    <row r="40" spans="1:35" x14ac:dyDescent="0.25">
      <c r="A40" s="167">
        <v>563</v>
      </c>
      <c r="B40" s="155" t="str">
        <f t="shared" si="0"/>
        <v>Europski fond za regionalni razvoj (ERDF)</v>
      </c>
      <c r="C40" s="158">
        <v>4224</v>
      </c>
      <c r="D40" s="155" t="s">
        <v>243</v>
      </c>
      <c r="E40" s="156" t="s">
        <v>667</v>
      </c>
      <c r="F40" s="155" t="s">
        <v>1282</v>
      </c>
      <c r="G40" s="155" t="str">
        <f t="shared" si="10"/>
        <v>0942</v>
      </c>
      <c r="H40" s="157"/>
      <c r="I40" s="157">
        <v>8670</v>
      </c>
      <c r="J40" s="157"/>
      <c r="K40" s="157">
        <v>0</v>
      </c>
      <c r="L40" s="158"/>
      <c r="M40" s="159">
        <v>43009</v>
      </c>
      <c r="N40" s="159">
        <v>45260</v>
      </c>
      <c r="O40" s="158" t="s">
        <v>668</v>
      </c>
      <c r="P40" s="160" t="s">
        <v>669</v>
      </c>
      <c r="Q40" s="161"/>
      <c r="R40" t="str">
        <f>IF(C40="","",'[1]OPĆI DIO'!$C$1)</f>
        <v>2225 SVEUČILIŠTE U RIJECI - MEDICINSKI FAKULTET</v>
      </c>
      <c r="S40" t="str">
        <f t="shared" si="2"/>
        <v>422</v>
      </c>
      <c r="T40" t="str">
        <f t="shared" si="3"/>
        <v>42</v>
      </c>
      <c r="U40" t="str">
        <f t="shared" si="5"/>
        <v>94</v>
      </c>
      <c r="V40" t="str">
        <f t="shared" si="4"/>
        <v>4</v>
      </c>
      <c r="Z40">
        <v>3411</v>
      </c>
      <c r="AA40" t="s">
        <v>726</v>
      </c>
      <c r="AC40" t="str">
        <f t="shared" si="6"/>
        <v>34</v>
      </c>
      <c r="AD40" t="str">
        <f t="shared" si="7"/>
        <v>341</v>
      </c>
      <c r="AF40" t="s">
        <v>762</v>
      </c>
      <c r="AG40" t="s">
        <v>763</v>
      </c>
      <c r="AH40" t="str">
        <f t="shared" si="8"/>
        <v>A679071</v>
      </c>
      <c r="AI40" t="s">
        <v>593</v>
      </c>
    </row>
    <row r="41" spans="1:35" x14ac:dyDescent="0.25">
      <c r="A41" s="167">
        <v>12</v>
      </c>
      <c r="B41" s="155" t="str">
        <f t="shared" si="0"/>
        <v>Sredstva učešća za pomoći</v>
      </c>
      <c r="C41" s="158">
        <v>3691</v>
      </c>
      <c r="D41" s="155" t="s">
        <v>744</v>
      </c>
      <c r="E41" s="156" t="s">
        <v>667</v>
      </c>
      <c r="F41" s="155" t="s">
        <v>1282</v>
      </c>
      <c r="G41" s="155" t="str">
        <f t="shared" si="10"/>
        <v>0942</v>
      </c>
      <c r="H41" s="157"/>
      <c r="I41" s="157">
        <v>19710</v>
      </c>
      <c r="J41" s="157"/>
      <c r="K41" s="157">
        <v>0</v>
      </c>
      <c r="L41" s="158"/>
      <c r="M41" s="159">
        <v>43009</v>
      </c>
      <c r="N41" s="159">
        <v>45260</v>
      </c>
      <c r="O41" s="158" t="s">
        <v>668</v>
      </c>
      <c r="P41" s="160" t="s">
        <v>669</v>
      </c>
      <c r="Q41" s="161" t="s">
        <v>696</v>
      </c>
      <c r="R41" t="str">
        <f>IF(C41="","",'[1]OPĆI DIO'!$C$1)</f>
        <v>2225 SVEUČILIŠTE U RIJECI - MEDICINSKI FAKULTET</v>
      </c>
      <c r="S41" t="str">
        <f t="shared" si="2"/>
        <v>369</v>
      </c>
      <c r="T41" t="str">
        <f t="shared" si="3"/>
        <v>36</v>
      </c>
      <c r="U41" t="str">
        <f t="shared" si="5"/>
        <v>94</v>
      </c>
      <c r="V41" t="str">
        <f t="shared" si="4"/>
        <v>3</v>
      </c>
      <c r="Z41">
        <v>3422</v>
      </c>
      <c r="AA41" t="s">
        <v>730</v>
      </c>
      <c r="AC41" t="str">
        <f t="shared" si="6"/>
        <v>34</v>
      </c>
      <c r="AD41" t="str">
        <f t="shared" si="7"/>
        <v>342</v>
      </c>
      <c r="AF41" t="s">
        <v>764</v>
      </c>
      <c r="AG41" t="s">
        <v>765</v>
      </c>
      <c r="AH41" t="str">
        <f t="shared" si="8"/>
        <v>A679071</v>
      </c>
      <c r="AI41" t="s">
        <v>593</v>
      </c>
    </row>
    <row r="42" spans="1:35" x14ac:dyDescent="0.25">
      <c r="A42" s="167">
        <v>12</v>
      </c>
      <c r="B42" s="155" t="str">
        <f t="shared" si="0"/>
        <v>Sredstva učešća za pomoći</v>
      </c>
      <c r="C42" s="158">
        <v>3691</v>
      </c>
      <c r="D42" s="155" t="s">
        <v>744</v>
      </c>
      <c r="E42" s="156" t="s">
        <v>667</v>
      </c>
      <c r="F42" s="155" t="s">
        <v>1282</v>
      </c>
      <c r="G42" s="155" t="str">
        <f t="shared" si="10"/>
        <v>0942</v>
      </c>
      <c r="H42" s="157"/>
      <c r="I42" s="157">
        <v>7695</v>
      </c>
      <c r="J42" s="157"/>
      <c r="K42" s="157">
        <v>0</v>
      </c>
      <c r="L42" s="158"/>
      <c r="M42" s="159">
        <v>43009</v>
      </c>
      <c r="N42" s="159">
        <v>45260</v>
      </c>
      <c r="O42" s="158" t="s">
        <v>668</v>
      </c>
      <c r="P42" s="160" t="s">
        <v>669</v>
      </c>
      <c r="Q42" s="161" t="s">
        <v>699</v>
      </c>
      <c r="R42" t="str">
        <f>IF(C42="","",'[1]OPĆI DIO'!$C$1)</f>
        <v>2225 SVEUČILIŠTE U RIJECI - MEDICINSKI FAKULTET</v>
      </c>
      <c r="S42" t="str">
        <f t="shared" si="2"/>
        <v>369</v>
      </c>
      <c r="T42" t="str">
        <f t="shared" si="3"/>
        <v>36</v>
      </c>
      <c r="U42" t="str">
        <f t="shared" si="5"/>
        <v>94</v>
      </c>
      <c r="V42" t="str">
        <f t="shared" si="4"/>
        <v>3</v>
      </c>
      <c r="Z42">
        <v>3423</v>
      </c>
      <c r="AA42" t="s">
        <v>730</v>
      </c>
      <c r="AC42" t="str">
        <f t="shared" si="6"/>
        <v>34</v>
      </c>
      <c r="AD42" t="str">
        <f t="shared" si="7"/>
        <v>342</v>
      </c>
      <c r="AF42" t="s">
        <v>766</v>
      </c>
      <c r="AG42" t="s">
        <v>767</v>
      </c>
      <c r="AH42" t="str">
        <f t="shared" si="8"/>
        <v>A679071</v>
      </c>
      <c r="AI42" t="s">
        <v>593</v>
      </c>
    </row>
    <row r="43" spans="1:35" x14ac:dyDescent="0.25">
      <c r="A43" s="167">
        <v>563</v>
      </c>
      <c r="B43" s="155" t="str">
        <f t="shared" si="0"/>
        <v>Europski fond za regionalni razvoj (ERDF)</v>
      </c>
      <c r="C43" s="158">
        <v>3693</v>
      </c>
      <c r="D43" s="155" t="s">
        <v>744</v>
      </c>
      <c r="E43" s="156" t="s">
        <v>667</v>
      </c>
      <c r="F43" s="155" t="s">
        <v>1282</v>
      </c>
      <c r="G43" s="155" t="str">
        <f t="shared" si="10"/>
        <v>0942</v>
      </c>
      <c r="H43" s="157">
        <v>37402</v>
      </c>
      <c r="I43" s="157">
        <v>111690</v>
      </c>
      <c r="J43" s="157"/>
      <c r="K43" s="157">
        <v>45187</v>
      </c>
      <c r="L43" s="158"/>
      <c r="M43" s="159">
        <v>43009</v>
      </c>
      <c r="N43" s="159">
        <v>45260</v>
      </c>
      <c r="O43" s="158" t="s">
        <v>668</v>
      </c>
      <c r="P43" s="160" t="s">
        <v>669</v>
      </c>
      <c r="Q43" s="161" t="s">
        <v>696</v>
      </c>
      <c r="R43" t="str">
        <f>IF(C43="","",'[1]OPĆI DIO'!$C$1)</f>
        <v>2225 SVEUČILIŠTE U RIJECI - MEDICINSKI FAKULTET</v>
      </c>
      <c r="S43" t="str">
        <f t="shared" si="2"/>
        <v>369</v>
      </c>
      <c r="T43" t="str">
        <f t="shared" si="3"/>
        <v>36</v>
      </c>
      <c r="U43" t="str">
        <f t="shared" si="5"/>
        <v>94</v>
      </c>
      <c r="V43" t="str">
        <f t="shared" si="4"/>
        <v>3</v>
      </c>
      <c r="Z43">
        <v>3427</v>
      </c>
      <c r="AA43" t="s">
        <v>733</v>
      </c>
      <c r="AC43" t="str">
        <f t="shared" si="6"/>
        <v>34</v>
      </c>
      <c r="AD43" t="str">
        <f t="shared" si="7"/>
        <v>342</v>
      </c>
      <c r="AF43" t="s">
        <v>769</v>
      </c>
      <c r="AG43" t="s">
        <v>770</v>
      </c>
      <c r="AH43" t="str">
        <f t="shared" si="8"/>
        <v>A679071</v>
      </c>
      <c r="AI43" t="s">
        <v>593</v>
      </c>
    </row>
    <row r="44" spans="1:35" x14ac:dyDescent="0.25">
      <c r="A44" s="167">
        <v>563</v>
      </c>
      <c r="B44" s="155" t="str">
        <f t="shared" si="0"/>
        <v>Europski fond za regionalni razvoj (ERDF)</v>
      </c>
      <c r="C44" s="158">
        <v>3693</v>
      </c>
      <c r="D44" s="155" t="s">
        <v>744</v>
      </c>
      <c r="E44" s="156" t="s">
        <v>667</v>
      </c>
      <c r="F44" s="155" t="s">
        <v>1282</v>
      </c>
      <c r="G44" s="155" t="str">
        <f t="shared" si="10"/>
        <v>0942</v>
      </c>
      <c r="H44" s="157">
        <v>76844</v>
      </c>
      <c r="I44" s="157">
        <v>43605</v>
      </c>
      <c r="J44" s="157"/>
      <c r="K44" s="157">
        <v>44236</v>
      </c>
      <c r="L44" s="158"/>
      <c r="M44" s="159">
        <v>43009</v>
      </c>
      <c r="N44" s="159">
        <v>45260</v>
      </c>
      <c r="O44" s="158" t="s">
        <v>668</v>
      </c>
      <c r="P44" s="160" t="s">
        <v>669</v>
      </c>
      <c r="Q44" s="161" t="s">
        <v>699</v>
      </c>
      <c r="R44" t="str">
        <f>IF(C44="","",'[1]OPĆI DIO'!$C$1)</f>
        <v>2225 SVEUČILIŠTE U RIJECI - MEDICINSKI FAKULTET</v>
      </c>
      <c r="S44" t="str">
        <f t="shared" si="2"/>
        <v>369</v>
      </c>
      <c r="T44" t="str">
        <f t="shared" si="3"/>
        <v>36</v>
      </c>
      <c r="U44" t="str">
        <f t="shared" si="5"/>
        <v>94</v>
      </c>
      <c r="V44" t="str">
        <f t="shared" si="4"/>
        <v>3</v>
      </c>
      <c r="Z44">
        <v>3431</v>
      </c>
      <c r="AA44" t="s">
        <v>164</v>
      </c>
      <c r="AC44" t="str">
        <f t="shared" si="6"/>
        <v>34</v>
      </c>
      <c r="AD44" t="str">
        <f t="shared" si="7"/>
        <v>343</v>
      </c>
      <c r="AF44" t="s">
        <v>773</v>
      </c>
      <c r="AG44" t="s">
        <v>774</v>
      </c>
      <c r="AH44" t="str">
        <f t="shared" si="8"/>
        <v>A679071</v>
      </c>
      <c r="AI44" t="s">
        <v>593</v>
      </c>
    </row>
    <row r="45" spans="1:35" x14ac:dyDescent="0.25">
      <c r="A45" s="167">
        <v>12</v>
      </c>
      <c r="B45" s="155" t="str">
        <f t="shared" si="0"/>
        <v>Sredstva učešća za pomoći</v>
      </c>
      <c r="C45" s="158">
        <v>3237</v>
      </c>
      <c r="D45" s="155" t="str">
        <f t="shared" ref="D45:D72" si="12">IFERROR(VLOOKUP(C45,$Z$5:$AB$88,2,FALSE),"")</f>
        <v>Intelektualne i osobne usluge</v>
      </c>
      <c r="E45" s="156" t="s">
        <v>667</v>
      </c>
      <c r="F45" s="155" t="s">
        <v>1282</v>
      </c>
      <c r="G45" s="155" t="str">
        <f t="shared" si="10"/>
        <v>0942</v>
      </c>
      <c r="H45" s="157"/>
      <c r="I45" s="157"/>
      <c r="J45" s="157"/>
      <c r="K45" s="157"/>
      <c r="L45" s="158"/>
      <c r="M45" s="159">
        <v>43009</v>
      </c>
      <c r="N45" s="159">
        <v>45260</v>
      </c>
      <c r="O45" s="158" t="s">
        <v>668</v>
      </c>
      <c r="P45" s="160" t="s">
        <v>669</v>
      </c>
      <c r="Q45" s="161"/>
      <c r="R45" t="str">
        <f>IF(C45="","",'[1]OPĆI DIO'!$C$1)</f>
        <v>2225 SVEUČILIŠTE U RIJECI - MEDICINSKI FAKULTET</v>
      </c>
      <c r="S45" t="str">
        <f t="shared" si="2"/>
        <v>323</v>
      </c>
      <c r="T45" t="str">
        <f t="shared" si="3"/>
        <v>32</v>
      </c>
      <c r="U45" t="str">
        <f t="shared" si="5"/>
        <v>94</v>
      </c>
      <c r="V45" t="str">
        <f t="shared" si="4"/>
        <v>3</v>
      </c>
      <c r="Z45">
        <v>3611</v>
      </c>
      <c r="AA45" t="s">
        <v>179</v>
      </c>
      <c r="AC45" t="str">
        <f t="shared" si="6"/>
        <v>36</v>
      </c>
      <c r="AD45" t="str">
        <f t="shared" si="7"/>
        <v>361</v>
      </c>
      <c r="AF45" t="s">
        <v>1486</v>
      </c>
      <c r="AG45" t="s">
        <v>740</v>
      </c>
      <c r="AH45" t="str">
        <f t="shared" si="8"/>
        <v>A679071</v>
      </c>
      <c r="AI45" t="s">
        <v>593</v>
      </c>
    </row>
    <row r="46" spans="1:35" x14ac:dyDescent="0.25">
      <c r="A46" s="167">
        <v>563</v>
      </c>
      <c r="B46" s="155" t="str">
        <f t="shared" si="0"/>
        <v>Europski fond za regionalni razvoj (ERDF)</v>
      </c>
      <c r="C46" s="158">
        <v>3237</v>
      </c>
      <c r="D46" s="155" t="str">
        <f t="shared" si="12"/>
        <v>Intelektualne i osobne usluge</v>
      </c>
      <c r="E46" s="156" t="s">
        <v>667</v>
      </c>
      <c r="F46" s="155" t="s">
        <v>1282</v>
      </c>
      <c r="G46" s="155" t="str">
        <f t="shared" si="10"/>
        <v>0942</v>
      </c>
      <c r="H46" s="157">
        <v>0</v>
      </c>
      <c r="I46" s="157"/>
      <c r="J46" s="157"/>
      <c r="K46" s="157"/>
      <c r="L46" s="158"/>
      <c r="M46" s="159">
        <v>43009</v>
      </c>
      <c r="N46" s="159">
        <v>45260</v>
      </c>
      <c r="O46" s="158" t="s">
        <v>668</v>
      </c>
      <c r="P46" s="160" t="s">
        <v>669</v>
      </c>
      <c r="Q46" s="161"/>
      <c r="R46" t="str">
        <f>IF(C46="","",'[1]OPĆI DIO'!$C$1)</f>
        <v>2225 SVEUČILIŠTE U RIJECI - MEDICINSKI FAKULTET</v>
      </c>
      <c r="S46" t="str">
        <f t="shared" si="2"/>
        <v>323</v>
      </c>
      <c r="T46" t="str">
        <f t="shared" si="3"/>
        <v>32</v>
      </c>
      <c r="U46" t="str">
        <f t="shared" si="5"/>
        <v>94</v>
      </c>
      <c r="V46" t="str">
        <f t="shared" si="4"/>
        <v>3</v>
      </c>
      <c r="Z46">
        <v>3692</v>
      </c>
      <c r="AA46" t="s">
        <v>747</v>
      </c>
      <c r="AC46" t="str">
        <f t="shared" si="6"/>
        <v>36</v>
      </c>
      <c r="AD46" t="str">
        <f t="shared" si="7"/>
        <v>369</v>
      </c>
      <c r="AF46" t="s">
        <v>776</v>
      </c>
      <c r="AG46" t="s">
        <v>777</v>
      </c>
      <c r="AH46" t="str">
        <f t="shared" si="8"/>
        <v>A679072</v>
      </c>
      <c r="AI46" t="s">
        <v>593</v>
      </c>
    </row>
    <row r="47" spans="1:35" x14ac:dyDescent="0.25">
      <c r="A47" s="167">
        <v>61</v>
      </c>
      <c r="B47" s="155" t="str">
        <f t="shared" si="0"/>
        <v>Donacije</v>
      </c>
      <c r="C47" s="158">
        <v>3111</v>
      </c>
      <c r="D47" s="155" t="str">
        <f t="shared" si="12"/>
        <v>Plaće za redovan rad</v>
      </c>
      <c r="E47" s="156" t="s">
        <v>702</v>
      </c>
      <c r="F47" s="155" t="s">
        <v>809</v>
      </c>
      <c r="G47" s="155" t="str">
        <f t="shared" si="10"/>
        <v>0942</v>
      </c>
      <c r="H47" s="157">
        <v>8339</v>
      </c>
      <c r="I47" s="157"/>
      <c r="J47" s="157"/>
      <c r="K47" s="157"/>
      <c r="L47" s="158"/>
      <c r="M47" s="159">
        <v>44105</v>
      </c>
      <c r="N47" s="159">
        <v>45199</v>
      </c>
      <c r="O47" s="158" t="s">
        <v>703</v>
      </c>
      <c r="P47" s="160" t="s">
        <v>704</v>
      </c>
      <c r="Q47" s="161"/>
      <c r="R47" t="str">
        <f>IF(C47="","",'[1]OPĆI DIO'!$C$1)</f>
        <v>2225 SVEUČILIŠTE U RIJECI - MEDICINSKI FAKULTET</v>
      </c>
      <c r="S47" t="str">
        <f t="shared" si="2"/>
        <v>311</v>
      </c>
      <c r="T47" t="str">
        <f t="shared" si="3"/>
        <v>31</v>
      </c>
      <c r="U47" t="str">
        <f t="shared" si="5"/>
        <v>94</v>
      </c>
      <c r="V47" t="str">
        <f t="shared" si="4"/>
        <v>3</v>
      </c>
      <c r="Z47">
        <v>3713</v>
      </c>
      <c r="AA47" t="s">
        <v>755</v>
      </c>
      <c r="AC47" t="str">
        <f t="shared" si="6"/>
        <v>37</v>
      </c>
      <c r="AD47" t="str">
        <f t="shared" si="7"/>
        <v>371</v>
      </c>
      <c r="AF47" t="s">
        <v>783</v>
      </c>
      <c r="AG47" t="s">
        <v>784</v>
      </c>
      <c r="AH47" t="str">
        <f t="shared" si="8"/>
        <v>A679072</v>
      </c>
      <c r="AI47" t="s">
        <v>593</v>
      </c>
    </row>
    <row r="48" spans="1:35" x14ac:dyDescent="0.25">
      <c r="A48" s="167">
        <v>61</v>
      </c>
      <c r="B48" s="155" t="str">
        <f t="shared" si="0"/>
        <v>Donacije</v>
      </c>
      <c r="C48" s="158">
        <v>3132</v>
      </c>
      <c r="D48" s="155" t="str">
        <f t="shared" si="12"/>
        <v>Doprinosi za obvezno zdravstveno osiguranje</v>
      </c>
      <c r="E48" s="156" t="s">
        <v>702</v>
      </c>
      <c r="F48" s="155" t="s">
        <v>809</v>
      </c>
      <c r="G48" s="155" t="str">
        <f t="shared" si="10"/>
        <v>0942</v>
      </c>
      <c r="H48" s="157">
        <v>1376</v>
      </c>
      <c r="I48" s="157"/>
      <c r="J48" s="157"/>
      <c r="K48" s="157"/>
      <c r="L48" s="158"/>
      <c r="M48" s="159">
        <v>44105</v>
      </c>
      <c r="N48" s="159">
        <v>45199</v>
      </c>
      <c r="O48" s="158" t="s">
        <v>703</v>
      </c>
      <c r="P48" s="160" t="s">
        <v>704</v>
      </c>
      <c r="Q48" s="161"/>
      <c r="R48" t="str">
        <f>IF(C48="","",'[1]OPĆI DIO'!$C$1)</f>
        <v>2225 SVEUČILIŠTE U RIJECI - MEDICINSKI FAKULTET</v>
      </c>
      <c r="S48" t="str">
        <f t="shared" si="2"/>
        <v>313</v>
      </c>
      <c r="T48" t="str">
        <f t="shared" si="3"/>
        <v>31</v>
      </c>
      <c r="U48" t="str">
        <f t="shared" si="5"/>
        <v>94</v>
      </c>
      <c r="V48" t="str">
        <f t="shared" si="4"/>
        <v>3</v>
      </c>
      <c r="Z48">
        <v>3714</v>
      </c>
      <c r="AA48" t="s">
        <v>760</v>
      </c>
      <c r="AC48" t="str">
        <f t="shared" si="6"/>
        <v>37</v>
      </c>
      <c r="AD48" t="str">
        <f t="shared" si="7"/>
        <v>371</v>
      </c>
      <c r="AF48" t="s">
        <v>786</v>
      </c>
      <c r="AG48" t="s">
        <v>787</v>
      </c>
      <c r="AH48" t="str">
        <f t="shared" si="8"/>
        <v>A679072</v>
      </c>
      <c r="AI48" t="s">
        <v>593</v>
      </c>
    </row>
    <row r="49" spans="1:35" x14ac:dyDescent="0.25">
      <c r="A49" s="167">
        <v>61</v>
      </c>
      <c r="B49" s="155" t="str">
        <f t="shared" si="0"/>
        <v>Donacije</v>
      </c>
      <c r="C49" s="158">
        <v>3211</v>
      </c>
      <c r="D49" s="155" t="str">
        <f t="shared" si="12"/>
        <v>Službena putovanja</v>
      </c>
      <c r="E49" s="156" t="s">
        <v>702</v>
      </c>
      <c r="F49" s="155" t="s">
        <v>809</v>
      </c>
      <c r="G49" s="155" t="str">
        <f t="shared" si="10"/>
        <v>0942</v>
      </c>
      <c r="H49" s="157">
        <v>30</v>
      </c>
      <c r="I49" s="157"/>
      <c r="J49" s="157"/>
      <c r="K49" s="157">
        <v>236</v>
      </c>
      <c r="L49" s="158"/>
      <c r="M49" s="159">
        <v>44105</v>
      </c>
      <c r="N49" s="159">
        <v>45199</v>
      </c>
      <c r="O49" s="158" t="s">
        <v>703</v>
      </c>
      <c r="P49" s="160" t="s">
        <v>704</v>
      </c>
      <c r="Q49" s="161"/>
      <c r="R49" t="str">
        <f>IF(C49="","",'[1]OPĆI DIO'!$C$1)</f>
        <v>2225 SVEUČILIŠTE U RIJECI - MEDICINSKI FAKULTET</v>
      </c>
      <c r="S49" t="str">
        <f t="shared" si="2"/>
        <v>321</v>
      </c>
      <c r="T49" t="str">
        <f t="shared" si="3"/>
        <v>32</v>
      </c>
      <c r="U49" t="str">
        <f t="shared" ref="U49:U90" si="13">MID(G49,2,2)</f>
        <v>94</v>
      </c>
      <c r="V49" t="str">
        <f t="shared" si="4"/>
        <v>3</v>
      </c>
      <c r="Z49">
        <v>3715</v>
      </c>
      <c r="AA49" t="s">
        <v>761</v>
      </c>
      <c r="AC49" t="str">
        <f t="shared" si="6"/>
        <v>37</v>
      </c>
      <c r="AD49" t="str">
        <f t="shared" si="7"/>
        <v>371</v>
      </c>
      <c r="AF49" t="s">
        <v>788</v>
      </c>
      <c r="AG49" t="s">
        <v>789</v>
      </c>
      <c r="AH49" t="str">
        <f t="shared" si="8"/>
        <v>A679072</v>
      </c>
      <c r="AI49" t="s">
        <v>593</v>
      </c>
    </row>
    <row r="50" spans="1:35" x14ac:dyDescent="0.25">
      <c r="A50" s="167">
        <v>61</v>
      </c>
      <c r="B50" s="155" t="str">
        <f t="shared" si="0"/>
        <v>Donacije</v>
      </c>
      <c r="C50" s="158">
        <v>3222</v>
      </c>
      <c r="D50" s="155" t="str">
        <f t="shared" si="12"/>
        <v>Materijal i sirovine</v>
      </c>
      <c r="E50" s="156" t="s">
        <v>702</v>
      </c>
      <c r="F50" s="155" t="s">
        <v>809</v>
      </c>
      <c r="G50" s="155" t="str">
        <f t="shared" si="10"/>
        <v>0942</v>
      </c>
      <c r="H50" s="157">
        <v>10995</v>
      </c>
      <c r="I50" s="157"/>
      <c r="J50" s="157"/>
      <c r="K50" s="157"/>
      <c r="L50" s="158"/>
      <c r="M50" s="159">
        <v>44105</v>
      </c>
      <c r="N50" s="159">
        <v>45199</v>
      </c>
      <c r="O50" s="158" t="s">
        <v>703</v>
      </c>
      <c r="P50" s="160" t="s">
        <v>704</v>
      </c>
      <c r="Q50" s="161"/>
      <c r="R50" t="str">
        <f>IF(C50="","",'[1]OPĆI DIO'!$C$1)</f>
        <v>2225 SVEUČILIŠTE U RIJECI - MEDICINSKI FAKULTET</v>
      </c>
      <c r="S50" t="str">
        <f t="shared" si="2"/>
        <v>322</v>
      </c>
      <c r="T50" t="str">
        <f t="shared" si="3"/>
        <v>32</v>
      </c>
      <c r="U50" t="str">
        <f t="shared" si="13"/>
        <v>94</v>
      </c>
      <c r="V50" t="str">
        <f t="shared" si="4"/>
        <v>3</v>
      </c>
      <c r="Z50">
        <v>3721</v>
      </c>
      <c r="AA50" t="s">
        <v>207</v>
      </c>
      <c r="AC50" t="str">
        <f t="shared" ref="AC50:AC88" si="14">LEFT(Z50,2)</f>
        <v>37</v>
      </c>
      <c r="AD50" t="str">
        <f t="shared" si="7"/>
        <v>372</v>
      </c>
      <c r="AF50" t="s">
        <v>790</v>
      </c>
      <c r="AG50" t="s">
        <v>791</v>
      </c>
      <c r="AH50" t="str">
        <f t="shared" si="8"/>
        <v>A679072</v>
      </c>
      <c r="AI50" t="s">
        <v>593</v>
      </c>
    </row>
    <row r="51" spans="1:35" x14ac:dyDescent="0.25">
      <c r="A51" s="167">
        <v>52</v>
      </c>
      <c r="B51" s="155" t="str">
        <f t="shared" si="0"/>
        <v>Ostale pomoći</v>
      </c>
      <c r="C51" s="158">
        <v>3111</v>
      </c>
      <c r="D51" s="155" t="str">
        <f t="shared" si="12"/>
        <v>Plaće za redovan rad</v>
      </c>
      <c r="E51" s="156" t="s">
        <v>708</v>
      </c>
      <c r="F51" s="155" t="s">
        <v>808</v>
      </c>
      <c r="G51" s="155" t="str">
        <f t="shared" si="10"/>
        <v>0942</v>
      </c>
      <c r="H51" s="157">
        <v>6608</v>
      </c>
      <c r="I51" s="157"/>
      <c r="J51" s="157"/>
      <c r="K51" s="157"/>
      <c r="L51" s="158"/>
      <c r="M51" s="159">
        <v>43916</v>
      </c>
      <c r="N51" s="159">
        <v>45010</v>
      </c>
      <c r="O51" s="158" t="s">
        <v>709</v>
      </c>
      <c r="P51" s="160" t="s">
        <v>710</v>
      </c>
      <c r="Q51" s="161"/>
      <c r="R51" t="str">
        <f>IF(C51="","",'[1]OPĆI DIO'!$C$1)</f>
        <v>2225 SVEUČILIŠTE U RIJECI - MEDICINSKI FAKULTET</v>
      </c>
      <c r="S51" t="str">
        <f t="shared" si="2"/>
        <v>311</v>
      </c>
      <c r="T51" t="str">
        <f t="shared" si="3"/>
        <v>31</v>
      </c>
      <c r="U51" t="str">
        <f t="shared" si="13"/>
        <v>94</v>
      </c>
      <c r="V51" t="str">
        <f t="shared" si="4"/>
        <v>3</v>
      </c>
      <c r="Z51">
        <v>3722</v>
      </c>
      <c r="AA51" t="s">
        <v>411</v>
      </c>
      <c r="AC51" t="str">
        <f t="shared" si="14"/>
        <v>37</v>
      </c>
      <c r="AD51" t="str">
        <f t="shared" ref="AD51:AD88" si="15">LEFT(Z51,3)</f>
        <v>372</v>
      </c>
      <c r="AF51" t="s">
        <v>792</v>
      </c>
      <c r="AG51" t="s">
        <v>793</v>
      </c>
      <c r="AH51" t="str">
        <f t="shared" si="8"/>
        <v>A679072</v>
      </c>
      <c r="AI51" t="s">
        <v>593</v>
      </c>
    </row>
    <row r="52" spans="1:35" x14ac:dyDescent="0.25">
      <c r="A52" s="167">
        <v>52</v>
      </c>
      <c r="B52" s="155" t="str">
        <f t="shared" si="0"/>
        <v>Ostale pomoći</v>
      </c>
      <c r="C52" s="158">
        <v>3132</v>
      </c>
      <c r="D52" s="155" t="str">
        <f t="shared" si="12"/>
        <v>Doprinosi za obvezno zdravstveno osiguranje</v>
      </c>
      <c r="E52" s="156" t="s">
        <v>708</v>
      </c>
      <c r="F52" s="155" t="s">
        <v>808</v>
      </c>
      <c r="G52" s="155" t="str">
        <f t="shared" si="10"/>
        <v>0942</v>
      </c>
      <c r="H52" s="157">
        <v>1295</v>
      </c>
      <c r="I52" s="157"/>
      <c r="J52" s="157"/>
      <c r="K52" s="157"/>
      <c r="L52" s="158"/>
      <c r="M52" s="159">
        <v>43916</v>
      </c>
      <c r="N52" s="159">
        <v>45010</v>
      </c>
      <c r="O52" s="158" t="s">
        <v>709</v>
      </c>
      <c r="P52" s="160" t="s">
        <v>710</v>
      </c>
      <c r="Q52" s="161"/>
      <c r="R52" t="str">
        <f>IF(C52="","",'[1]OPĆI DIO'!$C$1)</f>
        <v>2225 SVEUČILIŠTE U RIJECI - MEDICINSKI FAKULTET</v>
      </c>
      <c r="S52" t="str">
        <f t="shared" si="2"/>
        <v>313</v>
      </c>
      <c r="T52" t="str">
        <f t="shared" si="3"/>
        <v>31</v>
      </c>
      <c r="U52" t="str">
        <f t="shared" si="13"/>
        <v>94</v>
      </c>
      <c r="V52" t="str">
        <f t="shared" si="4"/>
        <v>3</v>
      </c>
      <c r="Z52">
        <v>3723</v>
      </c>
      <c r="AA52" t="s">
        <v>413</v>
      </c>
      <c r="AC52" t="str">
        <f t="shared" si="14"/>
        <v>37</v>
      </c>
      <c r="AD52" t="str">
        <f t="shared" si="15"/>
        <v>372</v>
      </c>
      <c r="AF52" t="s">
        <v>794</v>
      </c>
      <c r="AG52" t="s">
        <v>795</v>
      </c>
      <c r="AH52" t="str">
        <f t="shared" si="8"/>
        <v>A679072</v>
      </c>
      <c r="AI52" t="s">
        <v>593</v>
      </c>
    </row>
    <row r="53" spans="1:35" x14ac:dyDescent="0.25">
      <c r="A53" s="167">
        <v>52</v>
      </c>
      <c r="B53" s="155" t="str">
        <f t="shared" si="0"/>
        <v>Ostale pomoći</v>
      </c>
      <c r="C53" s="158">
        <v>3211</v>
      </c>
      <c r="D53" s="155" t="str">
        <f t="shared" si="12"/>
        <v>Službena putovanja</v>
      </c>
      <c r="E53" s="156" t="s">
        <v>708</v>
      </c>
      <c r="F53" s="155" t="s">
        <v>808</v>
      </c>
      <c r="G53" s="155" t="str">
        <f t="shared" si="10"/>
        <v>0942</v>
      </c>
      <c r="H53" s="157"/>
      <c r="I53" s="157"/>
      <c r="J53" s="157"/>
      <c r="K53" s="157"/>
      <c r="L53" s="158"/>
      <c r="M53" s="159">
        <v>43916</v>
      </c>
      <c r="N53" s="159">
        <v>45010</v>
      </c>
      <c r="O53" s="158" t="s">
        <v>709</v>
      </c>
      <c r="P53" s="160" t="s">
        <v>710</v>
      </c>
      <c r="Q53" s="161"/>
      <c r="R53" t="str">
        <f>IF(C53="","",'[1]OPĆI DIO'!$C$1)</f>
        <v>2225 SVEUČILIŠTE U RIJECI - MEDICINSKI FAKULTET</v>
      </c>
      <c r="S53" t="str">
        <f t="shared" si="2"/>
        <v>321</v>
      </c>
      <c r="T53" t="str">
        <f t="shared" si="3"/>
        <v>32</v>
      </c>
      <c r="U53" t="str">
        <f t="shared" si="13"/>
        <v>94</v>
      </c>
      <c r="V53" t="str">
        <f t="shared" si="4"/>
        <v>3</v>
      </c>
      <c r="Z53">
        <v>3811</v>
      </c>
      <c r="AA53" t="s">
        <v>213</v>
      </c>
      <c r="AC53" t="str">
        <f t="shared" si="14"/>
        <v>38</v>
      </c>
      <c r="AD53" t="str">
        <f t="shared" si="15"/>
        <v>381</v>
      </c>
      <c r="AF53" t="s">
        <v>796</v>
      </c>
      <c r="AG53" t="s">
        <v>797</v>
      </c>
      <c r="AH53" t="str">
        <f t="shared" ref="AH53:AH94" si="16">LEFT(AF53,7)</f>
        <v>A679072</v>
      </c>
      <c r="AI53" t="s">
        <v>593</v>
      </c>
    </row>
    <row r="54" spans="1:35" x14ac:dyDescent="0.25">
      <c r="A54" s="167">
        <v>52</v>
      </c>
      <c r="B54" s="155" t="str">
        <f t="shared" si="0"/>
        <v>Ostale pomoći</v>
      </c>
      <c r="C54" s="158">
        <v>3222</v>
      </c>
      <c r="D54" s="155" t="str">
        <f t="shared" si="12"/>
        <v>Materijal i sirovine</v>
      </c>
      <c r="E54" s="156" t="s">
        <v>708</v>
      </c>
      <c r="F54" s="155" t="s">
        <v>808</v>
      </c>
      <c r="G54" s="155" t="str">
        <f t="shared" si="10"/>
        <v>0942</v>
      </c>
      <c r="H54" s="157">
        <v>16879</v>
      </c>
      <c r="I54" s="157"/>
      <c r="J54" s="157"/>
      <c r="K54" s="157"/>
      <c r="L54" s="158"/>
      <c r="M54" s="159">
        <v>43916</v>
      </c>
      <c r="N54" s="159">
        <v>45010</v>
      </c>
      <c r="O54" s="158" t="s">
        <v>709</v>
      </c>
      <c r="P54" s="160" t="s">
        <v>710</v>
      </c>
      <c r="Q54" s="161"/>
      <c r="R54" t="str">
        <f>IF(C54="","",'[1]OPĆI DIO'!$C$1)</f>
        <v>2225 SVEUČILIŠTE U RIJECI - MEDICINSKI FAKULTET</v>
      </c>
      <c r="S54" t="str">
        <f t="shared" si="2"/>
        <v>322</v>
      </c>
      <c r="T54" t="str">
        <f t="shared" si="3"/>
        <v>32</v>
      </c>
      <c r="U54" t="str">
        <f t="shared" si="13"/>
        <v>94</v>
      </c>
      <c r="V54" t="str">
        <f t="shared" si="4"/>
        <v>3</v>
      </c>
      <c r="Z54">
        <v>3812</v>
      </c>
      <c r="AA54" t="s">
        <v>415</v>
      </c>
      <c r="AC54" t="str">
        <f t="shared" si="14"/>
        <v>38</v>
      </c>
      <c r="AD54" t="str">
        <f t="shared" si="15"/>
        <v>381</v>
      </c>
      <c r="AF54" t="s">
        <v>748</v>
      </c>
      <c r="AG54" t="s">
        <v>798</v>
      </c>
      <c r="AH54" t="str">
        <f t="shared" si="16"/>
        <v>A679072</v>
      </c>
      <c r="AI54" t="s">
        <v>593</v>
      </c>
    </row>
    <row r="55" spans="1:35" x14ac:dyDescent="0.25">
      <c r="A55" s="167">
        <v>52</v>
      </c>
      <c r="B55" s="155" t="str">
        <f t="shared" si="0"/>
        <v>Ostale pomoći</v>
      </c>
      <c r="C55" s="158">
        <v>3239</v>
      </c>
      <c r="D55" s="155" t="str">
        <f t="shared" si="12"/>
        <v>Ostale usluge</v>
      </c>
      <c r="E55" s="156" t="s">
        <v>708</v>
      </c>
      <c r="F55" s="155" t="s">
        <v>808</v>
      </c>
      <c r="G55" s="155" t="str">
        <f t="shared" si="10"/>
        <v>0942</v>
      </c>
      <c r="H55" s="157"/>
      <c r="I55" s="157"/>
      <c r="J55" s="157"/>
      <c r="K55" s="157">
        <v>152</v>
      </c>
      <c r="L55" s="158"/>
      <c r="M55" s="159">
        <v>43916</v>
      </c>
      <c r="N55" s="159">
        <v>45010</v>
      </c>
      <c r="O55" s="158" t="s">
        <v>709</v>
      </c>
      <c r="P55" s="160" t="s">
        <v>710</v>
      </c>
      <c r="Q55" s="161"/>
      <c r="R55" t="str">
        <f>IF(C55="","",'[1]OPĆI DIO'!$C$1)</f>
        <v>2225 SVEUČILIŠTE U RIJECI - MEDICINSKI FAKULTET</v>
      </c>
      <c r="S55" t="str">
        <f t="shared" si="2"/>
        <v>323</v>
      </c>
      <c r="T55" t="str">
        <f t="shared" si="3"/>
        <v>32</v>
      </c>
      <c r="U55" t="str">
        <f t="shared" si="13"/>
        <v>94</v>
      </c>
      <c r="V55" t="str">
        <f t="shared" si="4"/>
        <v>3</v>
      </c>
      <c r="Z55">
        <v>3813</v>
      </c>
      <c r="AA55" t="s">
        <v>215</v>
      </c>
      <c r="AC55" t="str">
        <f t="shared" si="14"/>
        <v>38</v>
      </c>
      <c r="AD55" t="str">
        <f t="shared" si="15"/>
        <v>381</v>
      </c>
      <c r="AF55" t="s">
        <v>799</v>
      </c>
      <c r="AG55" t="s">
        <v>800</v>
      </c>
      <c r="AH55" t="str">
        <f t="shared" si="16"/>
        <v>A679072</v>
      </c>
      <c r="AI55" t="s">
        <v>593</v>
      </c>
    </row>
    <row r="56" spans="1:35" x14ac:dyDescent="0.25">
      <c r="A56" s="167">
        <v>52</v>
      </c>
      <c r="B56" s="155" t="str">
        <f t="shared" si="0"/>
        <v>Ostale pomoći</v>
      </c>
      <c r="C56" s="158">
        <v>3111</v>
      </c>
      <c r="D56" s="155" t="str">
        <f t="shared" si="12"/>
        <v>Plaće za redovan rad</v>
      </c>
      <c r="E56" s="156" t="s">
        <v>713</v>
      </c>
      <c r="F56" s="155" t="s">
        <v>835</v>
      </c>
      <c r="G56" s="155" t="str">
        <f t="shared" si="10"/>
        <v>0942</v>
      </c>
      <c r="H56" s="157">
        <v>28747</v>
      </c>
      <c r="I56" s="157"/>
      <c r="J56" s="157"/>
      <c r="K56" s="157"/>
      <c r="L56" s="158"/>
      <c r="M56" s="159" t="s">
        <v>714</v>
      </c>
      <c r="N56" s="159" t="s">
        <v>715</v>
      </c>
      <c r="O56" s="158" t="s">
        <v>716</v>
      </c>
      <c r="P56" s="160" t="s">
        <v>717</v>
      </c>
      <c r="Q56" s="161"/>
      <c r="R56" t="str">
        <f>IF(C56="","",'[1]OPĆI DIO'!$C$1)</f>
        <v>2225 SVEUČILIŠTE U RIJECI - MEDICINSKI FAKULTET</v>
      </c>
      <c r="S56" t="str">
        <f t="shared" si="2"/>
        <v>311</v>
      </c>
      <c r="T56" t="str">
        <f t="shared" si="3"/>
        <v>31</v>
      </c>
      <c r="U56" t="str">
        <f t="shared" si="13"/>
        <v>94</v>
      </c>
      <c r="V56" t="str">
        <f t="shared" si="4"/>
        <v>3</v>
      </c>
      <c r="Z56">
        <v>3821</v>
      </c>
      <c r="AA56" t="s">
        <v>219</v>
      </c>
      <c r="AC56" t="str">
        <f t="shared" si="14"/>
        <v>38</v>
      </c>
      <c r="AD56" t="str">
        <f t="shared" si="15"/>
        <v>382</v>
      </c>
      <c r="AF56" t="s">
        <v>801</v>
      </c>
      <c r="AG56" t="s">
        <v>802</v>
      </c>
      <c r="AH56" t="str">
        <f t="shared" si="16"/>
        <v>A679072</v>
      </c>
      <c r="AI56" t="s">
        <v>593</v>
      </c>
    </row>
    <row r="57" spans="1:35" x14ac:dyDescent="0.25">
      <c r="A57" s="167">
        <v>52</v>
      </c>
      <c r="B57" s="155" t="str">
        <f t="shared" si="0"/>
        <v>Ostale pomoći</v>
      </c>
      <c r="C57" s="158">
        <v>3132</v>
      </c>
      <c r="D57" s="155" t="str">
        <f t="shared" si="12"/>
        <v>Doprinosi za obvezno zdravstveno osiguranje</v>
      </c>
      <c r="E57" s="156" t="s">
        <v>713</v>
      </c>
      <c r="F57" s="155" t="s">
        <v>835</v>
      </c>
      <c r="G57" s="155" t="str">
        <f t="shared" si="10"/>
        <v>0942</v>
      </c>
      <c r="H57" s="157">
        <v>5635</v>
      </c>
      <c r="I57" s="157"/>
      <c r="J57" s="157"/>
      <c r="K57" s="157"/>
      <c r="L57" s="158"/>
      <c r="M57" s="159" t="s">
        <v>714</v>
      </c>
      <c r="N57" s="159" t="s">
        <v>715</v>
      </c>
      <c r="O57" s="158" t="s">
        <v>716</v>
      </c>
      <c r="P57" s="160" t="s">
        <v>717</v>
      </c>
      <c r="Q57" s="161"/>
      <c r="R57" t="str">
        <f>IF(C57="","",'[1]OPĆI DIO'!$C$1)</f>
        <v>2225 SVEUČILIŠTE U RIJECI - MEDICINSKI FAKULTET</v>
      </c>
      <c r="S57" t="str">
        <f t="shared" si="2"/>
        <v>313</v>
      </c>
      <c r="T57" t="str">
        <f t="shared" si="3"/>
        <v>31</v>
      </c>
      <c r="U57" t="str">
        <f t="shared" si="13"/>
        <v>94</v>
      </c>
      <c r="V57" t="str">
        <f t="shared" si="4"/>
        <v>3</v>
      </c>
      <c r="Z57">
        <v>3831</v>
      </c>
      <c r="AA57" t="s">
        <v>419</v>
      </c>
      <c r="AC57" t="str">
        <f t="shared" si="14"/>
        <v>38</v>
      </c>
      <c r="AD57" t="str">
        <f t="shared" si="15"/>
        <v>383</v>
      </c>
      <c r="AF57" t="s">
        <v>803</v>
      </c>
      <c r="AG57" t="s">
        <v>804</v>
      </c>
      <c r="AH57" t="str">
        <f t="shared" si="16"/>
        <v>A679072</v>
      </c>
      <c r="AI57" t="s">
        <v>593</v>
      </c>
    </row>
    <row r="58" spans="1:35" x14ac:dyDescent="0.25">
      <c r="A58" s="167">
        <v>52</v>
      </c>
      <c r="B58" s="155" t="str">
        <f t="shared" si="0"/>
        <v>Ostale pomoći</v>
      </c>
      <c r="C58" s="158">
        <v>3211</v>
      </c>
      <c r="D58" s="155" t="str">
        <f t="shared" si="12"/>
        <v>Službena putovanja</v>
      </c>
      <c r="E58" s="156" t="s">
        <v>713</v>
      </c>
      <c r="F58" s="155" t="s">
        <v>835</v>
      </c>
      <c r="G58" s="155" t="str">
        <f t="shared" si="10"/>
        <v>0942</v>
      </c>
      <c r="H58" s="157">
        <v>2708</v>
      </c>
      <c r="I58" s="157"/>
      <c r="J58" s="157"/>
      <c r="K58" s="157">
        <v>1175.46</v>
      </c>
      <c r="L58" s="158"/>
      <c r="M58" s="159" t="s">
        <v>714</v>
      </c>
      <c r="N58" s="159" t="s">
        <v>715</v>
      </c>
      <c r="O58" s="158" t="s">
        <v>716</v>
      </c>
      <c r="P58" s="160" t="s">
        <v>717</v>
      </c>
      <c r="Q58" s="161"/>
      <c r="R58" t="str">
        <f>IF(C58="","",'[1]OPĆI DIO'!$C$1)</f>
        <v>2225 SVEUČILIŠTE U RIJECI - MEDICINSKI FAKULTET</v>
      </c>
      <c r="S58" t="str">
        <f t="shared" si="2"/>
        <v>321</v>
      </c>
      <c r="T58" t="str">
        <f t="shared" si="3"/>
        <v>32</v>
      </c>
      <c r="U58" t="str">
        <f t="shared" si="13"/>
        <v>94</v>
      </c>
      <c r="V58" t="str">
        <f t="shared" si="4"/>
        <v>3</v>
      </c>
      <c r="Z58">
        <v>3832</v>
      </c>
      <c r="AA58" t="s">
        <v>421</v>
      </c>
      <c r="AC58" t="str">
        <f t="shared" si="14"/>
        <v>38</v>
      </c>
      <c r="AD58" t="str">
        <f t="shared" si="15"/>
        <v>383</v>
      </c>
      <c r="AF58" t="s">
        <v>805</v>
      </c>
      <c r="AG58" t="s">
        <v>806</v>
      </c>
      <c r="AH58" t="str">
        <f t="shared" si="16"/>
        <v>A679072</v>
      </c>
      <c r="AI58" t="s">
        <v>593</v>
      </c>
    </row>
    <row r="59" spans="1:35" x14ac:dyDescent="0.25">
      <c r="A59" s="167">
        <v>52</v>
      </c>
      <c r="B59" s="155" t="str">
        <f t="shared" si="0"/>
        <v>Ostale pomoći</v>
      </c>
      <c r="C59" s="158">
        <v>3212</v>
      </c>
      <c r="D59" s="155" t="str">
        <f t="shared" si="12"/>
        <v>Naknade za prijevoz, za rad na terenu i odvojeni život</v>
      </c>
      <c r="E59" s="156" t="s">
        <v>713</v>
      </c>
      <c r="F59" s="155" t="s">
        <v>835</v>
      </c>
      <c r="G59" s="155" t="str">
        <f t="shared" si="10"/>
        <v>0942</v>
      </c>
      <c r="H59" s="157">
        <v>422</v>
      </c>
      <c r="I59" s="157"/>
      <c r="J59" s="157"/>
      <c r="K59" s="157"/>
      <c r="L59" s="158"/>
      <c r="M59" s="159" t="s">
        <v>714</v>
      </c>
      <c r="N59" s="159" t="s">
        <v>715</v>
      </c>
      <c r="O59" s="158" t="s">
        <v>716</v>
      </c>
      <c r="P59" s="160" t="s">
        <v>717</v>
      </c>
      <c r="Q59" s="161"/>
      <c r="R59" t="str">
        <f>IF(C59="","",'[1]OPĆI DIO'!$C$1)</f>
        <v>2225 SVEUČILIŠTE U RIJECI - MEDICINSKI FAKULTET</v>
      </c>
      <c r="S59" t="str">
        <f t="shared" si="2"/>
        <v>321</v>
      </c>
      <c r="T59" t="str">
        <f t="shared" si="3"/>
        <v>32</v>
      </c>
      <c r="U59" t="str">
        <f t="shared" si="13"/>
        <v>94</v>
      </c>
      <c r="V59" t="str">
        <f t="shared" si="4"/>
        <v>3</v>
      </c>
      <c r="Z59">
        <v>3833</v>
      </c>
      <c r="AA59" t="s">
        <v>423</v>
      </c>
      <c r="AC59" t="str">
        <f t="shared" si="14"/>
        <v>38</v>
      </c>
      <c r="AD59" t="str">
        <f t="shared" si="15"/>
        <v>383</v>
      </c>
      <c r="AF59" t="s">
        <v>775</v>
      </c>
      <c r="AG59" t="s">
        <v>807</v>
      </c>
      <c r="AH59" t="str">
        <f t="shared" si="16"/>
        <v>A679072</v>
      </c>
      <c r="AI59" t="s">
        <v>593</v>
      </c>
    </row>
    <row r="60" spans="1:35" x14ac:dyDescent="0.25">
      <c r="A60" s="167">
        <v>52</v>
      </c>
      <c r="B60" s="155" t="str">
        <f t="shared" si="0"/>
        <v>Ostale pomoći</v>
      </c>
      <c r="C60" s="158">
        <v>3213</v>
      </c>
      <c r="D60" s="155" t="str">
        <f t="shared" si="12"/>
        <v>Stručno usavršavanje zaposlenika</v>
      </c>
      <c r="E60" s="156" t="s">
        <v>713</v>
      </c>
      <c r="F60" s="155" t="s">
        <v>835</v>
      </c>
      <c r="G60" s="155" t="str">
        <f t="shared" si="10"/>
        <v>0942</v>
      </c>
      <c r="H60" s="157">
        <v>4513</v>
      </c>
      <c r="I60" s="157"/>
      <c r="J60" s="157"/>
      <c r="K60" s="157"/>
      <c r="L60" s="158"/>
      <c r="M60" s="159" t="s">
        <v>714</v>
      </c>
      <c r="N60" s="159" t="s">
        <v>715</v>
      </c>
      <c r="O60" s="158" t="s">
        <v>716</v>
      </c>
      <c r="P60" s="160" t="s">
        <v>717</v>
      </c>
      <c r="Q60" s="161"/>
      <c r="R60" t="str">
        <f>IF(C60="","",'[1]OPĆI DIO'!$C$1)</f>
        <v>2225 SVEUČILIŠTE U RIJECI - MEDICINSKI FAKULTET</v>
      </c>
      <c r="S60" t="str">
        <f t="shared" si="2"/>
        <v>321</v>
      </c>
      <c r="T60" t="str">
        <f t="shared" si="3"/>
        <v>32</v>
      </c>
      <c r="U60" t="str">
        <f t="shared" si="13"/>
        <v>94</v>
      </c>
      <c r="V60" t="str">
        <f t="shared" si="4"/>
        <v>3</v>
      </c>
      <c r="Z60">
        <v>3834</v>
      </c>
      <c r="AA60" t="s">
        <v>225</v>
      </c>
      <c r="AC60" t="str">
        <f t="shared" si="14"/>
        <v>38</v>
      </c>
      <c r="AD60" t="str">
        <f t="shared" si="15"/>
        <v>383</v>
      </c>
      <c r="AF60" t="s">
        <v>708</v>
      </c>
      <c r="AG60" t="s">
        <v>808</v>
      </c>
      <c r="AH60" t="str">
        <f t="shared" si="16"/>
        <v>A679072</v>
      </c>
      <c r="AI60" t="s">
        <v>593</v>
      </c>
    </row>
    <row r="61" spans="1:35" x14ac:dyDescent="0.25">
      <c r="A61" s="167">
        <v>52</v>
      </c>
      <c r="B61" s="155" t="str">
        <f t="shared" si="0"/>
        <v>Ostale pomoći</v>
      </c>
      <c r="C61" s="158">
        <v>3222</v>
      </c>
      <c r="D61" s="155" t="str">
        <f t="shared" si="12"/>
        <v>Materijal i sirovine</v>
      </c>
      <c r="E61" s="156" t="s">
        <v>713</v>
      </c>
      <c r="F61" s="155" t="s">
        <v>835</v>
      </c>
      <c r="G61" s="155" t="str">
        <f t="shared" si="10"/>
        <v>0942</v>
      </c>
      <c r="H61" s="157">
        <v>28310</v>
      </c>
      <c r="I61" s="157"/>
      <c r="J61" s="157"/>
      <c r="K61" s="157"/>
      <c r="L61" s="158"/>
      <c r="M61" s="159" t="s">
        <v>714</v>
      </c>
      <c r="N61" s="159" t="s">
        <v>715</v>
      </c>
      <c r="O61" s="158" t="s">
        <v>716</v>
      </c>
      <c r="P61" s="160" t="s">
        <v>717</v>
      </c>
      <c r="Q61" s="161"/>
      <c r="R61" t="str">
        <f>IF(C61="","",'[1]OPĆI DIO'!$C$1)</f>
        <v>2225 SVEUČILIŠTE U RIJECI - MEDICINSKI FAKULTET</v>
      </c>
      <c r="S61" t="str">
        <f t="shared" si="2"/>
        <v>322</v>
      </c>
      <c r="T61" t="str">
        <f t="shared" si="3"/>
        <v>32</v>
      </c>
      <c r="U61" t="str">
        <f t="shared" si="13"/>
        <v>94</v>
      </c>
      <c r="V61" t="str">
        <f t="shared" si="4"/>
        <v>3</v>
      </c>
      <c r="Z61">
        <v>3835</v>
      </c>
      <c r="AA61" t="s">
        <v>331</v>
      </c>
      <c r="AC61" t="str">
        <f t="shared" si="14"/>
        <v>38</v>
      </c>
      <c r="AD61" t="str">
        <f t="shared" si="15"/>
        <v>383</v>
      </c>
      <c r="AF61" t="s">
        <v>702</v>
      </c>
      <c r="AG61" t="s">
        <v>809</v>
      </c>
      <c r="AH61" t="str">
        <f t="shared" si="16"/>
        <v>A679072</v>
      </c>
      <c r="AI61" t="s">
        <v>593</v>
      </c>
    </row>
    <row r="62" spans="1:35" x14ac:dyDescent="0.25">
      <c r="A62" s="167">
        <v>52</v>
      </c>
      <c r="B62" s="155" t="str">
        <f t="shared" si="0"/>
        <v>Ostale pomoći</v>
      </c>
      <c r="C62" s="158">
        <v>3232</v>
      </c>
      <c r="D62" s="155" t="str">
        <f t="shared" si="12"/>
        <v>Usluge tekućeg i investicijskog održavanja</v>
      </c>
      <c r="E62" s="156" t="s">
        <v>713</v>
      </c>
      <c r="F62" s="155" t="s">
        <v>835</v>
      </c>
      <c r="G62" s="155" t="str">
        <f t="shared" si="10"/>
        <v>0942</v>
      </c>
      <c r="H62" s="157">
        <v>1006</v>
      </c>
      <c r="I62" s="157"/>
      <c r="J62" s="157"/>
      <c r="K62" s="157"/>
      <c r="L62" s="158"/>
      <c r="M62" s="159" t="s">
        <v>714</v>
      </c>
      <c r="N62" s="159" t="s">
        <v>715</v>
      </c>
      <c r="O62" s="158" t="s">
        <v>716</v>
      </c>
      <c r="P62" s="160" t="s">
        <v>717</v>
      </c>
      <c r="Q62" s="161"/>
      <c r="R62" t="str">
        <f>IF(C62="","",'[1]OPĆI DIO'!$C$1)</f>
        <v>2225 SVEUČILIŠTE U RIJECI - MEDICINSKI FAKULTET</v>
      </c>
      <c r="S62" t="str">
        <f t="shared" si="2"/>
        <v>323</v>
      </c>
      <c r="T62" t="str">
        <f t="shared" si="3"/>
        <v>32</v>
      </c>
      <c r="U62" t="str">
        <f t="shared" si="13"/>
        <v>94</v>
      </c>
      <c r="V62" t="str">
        <f t="shared" si="4"/>
        <v>3</v>
      </c>
      <c r="Z62">
        <v>3861</v>
      </c>
      <c r="AA62" s="162" t="s">
        <v>768</v>
      </c>
      <c r="AC62" t="str">
        <f t="shared" si="14"/>
        <v>38</v>
      </c>
      <c r="AD62" t="str">
        <f t="shared" si="15"/>
        <v>386</v>
      </c>
      <c r="AF62" t="s">
        <v>810</v>
      </c>
      <c r="AG62" t="s">
        <v>811</v>
      </c>
      <c r="AH62" t="str">
        <f t="shared" si="16"/>
        <v>A679072</v>
      </c>
      <c r="AI62" t="s">
        <v>593</v>
      </c>
    </row>
    <row r="63" spans="1:35" x14ac:dyDescent="0.25">
      <c r="A63" s="167">
        <v>52</v>
      </c>
      <c r="B63" s="155" t="str">
        <f t="shared" si="0"/>
        <v>Ostale pomoći</v>
      </c>
      <c r="C63" s="158">
        <v>3231</v>
      </c>
      <c r="D63" s="155" t="str">
        <f t="shared" si="12"/>
        <v>Usluge telefona, pošte i prijevoza</v>
      </c>
      <c r="E63" s="156" t="s">
        <v>713</v>
      </c>
      <c r="F63" s="155" t="s">
        <v>835</v>
      </c>
      <c r="G63" s="155" t="str">
        <f t="shared" si="10"/>
        <v>0942</v>
      </c>
      <c r="H63" s="157">
        <v>40</v>
      </c>
      <c r="I63" s="157"/>
      <c r="J63" s="157"/>
      <c r="K63" s="157"/>
      <c r="L63" s="158"/>
      <c r="M63" s="159" t="s">
        <v>714</v>
      </c>
      <c r="N63" s="159" t="s">
        <v>715</v>
      </c>
      <c r="O63" s="158" t="s">
        <v>716</v>
      </c>
      <c r="P63" s="160" t="s">
        <v>717</v>
      </c>
      <c r="Q63" s="161"/>
      <c r="R63" t="str">
        <f>IF(C63="","",'[1]OPĆI DIO'!$C$1)</f>
        <v>2225 SVEUČILIŠTE U RIJECI - MEDICINSKI FAKULTET</v>
      </c>
      <c r="S63" t="str">
        <f t="shared" si="2"/>
        <v>323</v>
      </c>
      <c r="T63" t="str">
        <f t="shared" si="3"/>
        <v>32</v>
      </c>
      <c r="U63" t="str">
        <f t="shared" si="13"/>
        <v>94</v>
      </c>
      <c r="V63" t="str">
        <f t="shared" si="4"/>
        <v>3</v>
      </c>
      <c r="Z63">
        <v>3862</v>
      </c>
      <c r="AA63" t="s">
        <v>771</v>
      </c>
      <c r="AC63" t="str">
        <f t="shared" si="14"/>
        <v>38</v>
      </c>
      <c r="AD63" t="str">
        <f t="shared" si="15"/>
        <v>386</v>
      </c>
      <c r="AF63" t="s">
        <v>812</v>
      </c>
      <c r="AG63" t="s">
        <v>813</v>
      </c>
      <c r="AH63" t="str">
        <f t="shared" si="16"/>
        <v>A679072</v>
      </c>
      <c r="AI63" t="s">
        <v>593</v>
      </c>
    </row>
    <row r="64" spans="1:35" x14ac:dyDescent="0.25">
      <c r="A64" s="167">
        <v>52</v>
      </c>
      <c r="B64" s="155" t="str">
        <f t="shared" ref="B64:B127" si="17">IFERROR(VLOOKUP(A64,$W$6:$X$23,2,FALSE),"")</f>
        <v>Ostale pomoći</v>
      </c>
      <c r="C64" s="158">
        <v>3239</v>
      </c>
      <c r="D64" s="155" t="str">
        <f t="shared" si="12"/>
        <v>Ostale usluge</v>
      </c>
      <c r="E64" s="156" t="s">
        <v>713</v>
      </c>
      <c r="F64" s="155" t="s">
        <v>835</v>
      </c>
      <c r="G64" s="155" t="str">
        <f t="shared" si="10"/>
        <v>0942</v>
      </c>
      <c r="H64" s="157">
        <v>35</v>
      </c>
      <c r="I64" s="157"/>
      <c r="J64" s="157"/>
      <c r="K64" s="157"/>
      <c r="L64" s="158"/>
      <c r="M64" s="159" t="s">
        <v>714</v>
      </c>
      <c r="N64" s="159" t="s">
        <v>715</v>
      </c>
      <c r="O64" s="158" t="s">
        <v>716</v>
      </c>
      <c r="P64" s="160" t="s">
        <v>717</v>
      </c>
      <c r="Q64" s="161"/>
      <c r="R64" t="str">
        <f>IF(C64="","",'[1]OPĆI DIO'!$C$1)</f>
        <v>2225 SVEUČILIŠTE U RIJECI - MEDICINSKI FAKULTET</v>
      </c>
      <c r="S64" t="str">
        <f t="shared" ref="S64:S127" si="18">LEFT(C64,3)</f>
        <v>323</v>
      </c>
      <c r="T64" t="str">
        <f t="shared" ref="T64:T127" si="19">LEFT(C64,2)</f>
        <v>32</v>
      </c>
      <c r="U64" t="str">
        <f t="shared" si="13"/>
        <v>94</v>
      </c>
      <c r="V64" t="str">
        <f t="shared" ref="V64:V127" si="20">LEFT(C64,1)</f>
        <v>3</v>
      </c>
      <c r="Z64">
        <v>3863</v>
      </c>
      <c r="AA64" t="s">
        <v>772</v>
      </c>
      <c r="AC64" t="str">
        <f t="shared" si="14"/>
        <v>38</v>
      </c>
      <c r="AD64" t="str">
        <f t="shared" si="15"/>
        <v>386</v>
      </c>
      <c r="AF64" t="s">
        <v>814</v>
      </c>
      <c r="AG64" t="s">
        <v>815</v>
      </c>
      <c r="AH64" t="str">
        <f t="shared" si="16"/>
        <v>A679072</v>
      </c>
      <c r="AI64" t="s">
        <v>593</v>
      </c>
    </row>
    <row r="65" spans="1:35" x14ac:dyDescent="0.25">
      <c r="A65" s="167">
        <v>51</v>
      </c>
      <c r="B65" s="155" t="str">
        <f t="shared" si="17"/>
        <v>Pomoći EU</v>
      </c>
      <c r="C65" s="158">
        <v>3213</v>
      </c>
      <c r="D65" s="155" t="str">
        <f t="shared" si="12"/>
        <v>Stručno usavršavanje zaposlenika</v>
      </c>
      <c r="E65" s="156" t="s">
        <v>727</v>
      </c>
      <c r="F65" s="155" t="s">
        <v>836</v>
      </c>
      <c r="G65" s="155" t="s">
        <v>593</v>
      </c>
      <c r="H65" s="157">
        <v>929</v>
      </c>
      <c r="I65" s="157"/>
      <c r="J65" s="157"/>
      <c r="K65" s="157"/>
      <c r="L65" s="158"/>
      <c r="M65" s="159">
        <v>44743</v>
      </c>
      <c r="N65" s="159">
        <v>45351</v>
      </c>
      <c r="O65" s="158" t="s">
        <v>728</v>
      </c>
      <c r="P65" s="160" t="s">
        <v>729</v>
      </c>
      <c r="Q65" s="161"/>
      <c r="R65" t="str">
        <f>IF(C65="","",'[1]OPĆI DIO'!$C$1)</f>
        <v>2225 SVEUČILIŠTE U RIJECI - MEDICINSKI FAKULTET</v>
      </c>
      <c r="S65" t="str">
        <f t="shared" si="18"/>
        <v>321</v>
      </c>
      <c r="T65" t="str">
        <f t="shared" si="19"/>
        <v>32</v>
      </c>
      <c r="U65" t="str">
        <f t="shared" si="13"/>
        <v>94</v>
      </c>
      <c r="V65" t="str">
        <f t="shared" si="20"/>
        <v>3</v>
      </c>
      <c r="Z65">
        <v>4123</v>
      </c>
      <c r="AA65" t="s">
        <v>231</v>
      </c>
      <c r="AC65" t="str">
        <f t="shared" si="14"/>
        <v>41</v>
      </c>
      <c r="AD65" t="str">
        <f t="shared" si="15"/>
        <v>412</v>
      </c>
      <c r="AF65" t="s">
        <v>816</v>
      </c>
      <c r="AG65" t="s">
        <v>817</v>
      </c>
      <c r="AH65" t="str">
        <f t="shared" si="16"/>
        <v>A679072</v>
      </c>
      <c r="AI65" t="s">
        <v>593</v>
      </c>
    </row>
    <row r="66" spans="1:35" x14ac:dyDescent="0.25">
      <c r="A66" s="167">
        <v>51</v>
      </c>
      <c r="B66" s="155" t="str">
        <f t="shared" si="17"/>
        <v>Pomoći EU</v>
      </c>
      <c r="C66" s="158">
        <v>3239</v>
      </c>
      <c r="D66" s="155" t="str">
        <f t="shared" si="12"/>
        <v>Ostale usluge</v>
      </c>
      <c r="E66" s="156" t="s">
        <v>727</v>
      </c>
      <c r="F66" s="155" t="s">
        <v>836</v>
      </c>
      <c r="G66" s="155" t="s">
        <v>593</v>
      </c>
      <c r="H66" s="157">
        <v>0</v>
      </c>
      <c r="I66" s="157"/>
      <c r="J66" s="157"/>
      <c r="K66" s="157"/>
      <c r="L66" s="158"/>
      <c r="M66" s="159">
        <v>44743</v>
      </c>
      <c r="N66" s="159">
        <v>45351</v>
      </c>
      <c r="O66" s="158" t="s">
        <v>728</v>
      </c>
      <c r="P66" s="160" t="s">
        <v>729</v>
      </c>
      <c r="Q66" s="161"/>
      <c r="R66" t="str">
        <f>IF(C66="","",'[1]OPĆI DIO'!$C$1)</f>
        <v>2225 SVEUČILIŠTE U RIJECI - MEDICINSKI FAKULTET</v>
      </c>
      <c r="S66" t="str">
        <f t="shared" si="18"/>
        <v>323</v>
      </c>
      <c r="T66" t="str">
        <f t="shared" si="19"/>
        <v>32</v>
      </c>
      <c r="U66" t="str">
        <f t="shared" si="13"/>
        <v>94</v>
      </c>
      <c r="V66" t="str">
        <f t="shared" si="20"/>
        <v>3</v>
      </c>
      <c r="Z66">
        <v>4124</v>
      </c>
      <c r="AA66" t="s">
        <v>346</v>
      </c>
      <c r="AC66" t="str">
        <f t="shared" si="14"/>
        <v>41</v>
      </c>
      <c r="AD66" t="str">
        <f t="shared" si="15"/>
        <v>412</v>
      </c>
      <c r="AF66" t="s">
        <v>818</v>
      </c>
      <c r="AG66" t="s">
        <v>819</v>
      </c>
      <c r="AH66" t="str">
        <f t="shared" si="16"/>
        <v>A679072</v>
      </c>
      <c r="AI66" t="s">
        <v>593</v>
      </c>
    </row>
    <row r="67" spans="1:35" x14ac:dyDescent="0.25">
      <c r="A67" s="167">
        <v>51</v>
      </c>
      <c r="B67" s="155" t="str">
        <f t="shared" si="17"/>
        <v>Pomoći EU</v>
      </c>
      <c r="C67" s="158">
        <v>3213</v>
      </c>
      <c r="D67" s="155" t="str">
        <f t="shared" si="12"/>
        <v>Stručno usavršavanje zaposlenika</v>
      </c>
      <c r="E67" s="156" t="s">
        <v>734</v>
      </c>
      <c r="F67" s="155" t="s">
        <v>779</v>
      </c>
      <c r="G67" s="155" t="s">
        <v>593</v>
      </c>
      <c r="H67" s="157"/>
      <c r="I67" s="157"/>
      <c r="J67" s="157"/>
      <c r="K67" s="157">
        <v>4134</v>
      </c>
      <c r="L67" s="158"/>
      <c r="M67" s="159">
        <v>43800</v>
      </c>
      <c r="N67" s="159">
        <v>45443</v>
      </c>
      <c r="O67" s="158" t="s">
        <v>735</v>
      </c>
      <c r="P67" s="160" t="s">
        <v>736</v>
      </c>
      <c r="Q67" s="161"/>
      <c r="R67" t="str">
        <f>IF(C67="","",'[1]OPĆI DIO'!$C$1)</f>
        <v>2225 SVEUČILIŠTE U RIJECI - MEDICINSKI FAKULTET</v>
      </c>
      <c r="S67" t="str">
        <f t="shared" si="18"/>
        <v>321</v>
      </c>
      <c r="T67" t="str">
        <f t="shared" si="19"/>
        <v>32</v>
      </c>
      <c r="U67" t="str">
        <f t="shared" si="13"/>
        <v>94</v>
      </c>
      <c r="V67" t="str">
        <f t="shared" si="20"/>
        <v>3</v>
      </c>
      <c r="Z67">
        <v>4221</v>
      </c>
      <c r="AA67" t="s">
        <v>241</v>
      </c>
      <c r="AC67" t="str">
        <f t="shared" si="14"/>
        <v>42</v>
      </c>
      <c r="AD67" t="str">
        <f t="shared" si="15"/>
        <v>422</v>
      </c>
      <c r="AF67" t="s">
        <v>820</v>
      </c>
      <c r="AG67" t="s">
        <v>821</v>
      </c>
      <c r="AH67" t="str">
        <f t="shared" si="16"/>
        <v>A679072</v>
      </c>
      <c r="AI67" t="s">
        <v>593</v>
      </c>
    </row>
    <row r="68" spans="1:35" x14ac:dyDescent="0.25">
      <c r="A68" s="167">
        <v>51</v>
      </c>
      <c r="B68" s="155" t="str">
        <f t="shared" si="17"/>
        <v>Pomoći EU</v>
      </c>
      <c r="C68" s="158">
        <v>3225</v>
      </c>
      <c r="D68" s="155" t="str">
        <f t="shared" si="12"/>
        <v>Sitni inventar i auto gume</v>
      </c>
      <c r="E68" s="156" t="s">
        <v>734</v>
      </c>
      <c r="F68" s="155" t="s">
        <v>779</v>
      </c>
      <c r="G68" s="155" t="s">
        <v>593</v>
      </c>
      <c r="H68" s="157"/>
      <c r="I68" s="157"/>
      <c r="J68" s="157"/>
      <c r="K68" s="157"/>
      <c r="L68" s="158"/>
      <c r="M68" s="159">
        <v>43800</v>
      </c>
      <c r="N68" s="159">
        <v>45443</v>
      </c>
      <c r="O68" s="158" t="s">
        <v>735</v>
      </c>
      <c r="P68" s="160" t="s">
        <v>736</v>
      </c>
      <c r="Q68" s="161"/>
      <c r="R68" t="str">
        <f>IF(C68="","",'[1]OPĆI DIO'!$C$1)</f>
        <v>2225 SVEUČILIŠTE U RIJECI - MEDICINSKI FAKULTET</v>
      </c>
      <c r="S68" t="str">
        <f t="shared" si="18"/>
        <v>322</v>
      </c>
      <c r="T68" t="str">
        <f t="shared" si="19"/>
        <v>32</v>
      </c>
      <c r="U68" t="str">
        <f t="shared" si="13"/>
        <v>94</v>
      </c>
      <c r="V68" t="str">
        <f t="shared" si="20"/>
        <v>3</v>
      </c>
      <c r="Z68">
        <v>4223</v>
      </c>
      <c r="AA68" t="s">
        <v>437</v>
      </c>
      <c r="AC68" t="str">
        <f t="shared" si="14"/>
        <v>42</v>
      </c>
      <c r="AD68" t="str">
        <f t="shared" si="15"/>
        <v>422</v>
      </c>
      <c r="AF68" t="s">
        <v>822</v>
      </c>
      <c r="AG68" t="s">
        <v>823</v>
      </c>
      <c r="AH68" t="str">
        <f t="shared" si="16"/>
        <v>A679072</v>
      </c>
      <c r="AI68" t="s">
        <v>593</v>
      </c>
    </row>
    <row r="69" spans="1:35" x14ac:dyDescent="0.25">
      <c r="A69" s="167">
        <v>51</v>
      </c>
      <c r="B69" s="155" t="str">
        <f t="shared" si="17"/>
        <v>Pomoći EU</v>
      </c>
      <c r="C69" s="158">
        <v>3238</v>
      </c>
      <c r="D69" s="155" t="str">
        <f t="shared" si="12"/>
        <v>Računalne usluge</v>
      </c>
      <c r="E69" s="156" t="s">
        <v>734</v>
      </c>
      <c r="F69" s="155" t="s">
        <v>779</v>
      </c>
      <c r="G69" s="155" t="s">
        <v>593</v>
      </c>
      <c r="H69" s="157"/>
      <c r="I69" s="157"/>
      <c r="J69" s="157"/>
      <c r="K69" s="157"/>
      <c r="L69" s="158"/>
      <c r="M69" s="159">
        <v>43800</v>
      </c>
      <c r="N69" s="159">
        <v>45443</v>
      </c>
      <c r="O69" s="158" t="s">
        <v>735</v>
      </c>
      <c r="P69" s="160" t="s">
        <v>736</v>
      </c>
      <c r="Q69" s="161"/>
      <c r="R69" t="str">
        <f>IF(C69="","",'[1]OPĆI DIO'!$C$1)</f>
        <v>2225 SVEUČILIŠTE U RIJECI - MEDICINSKI FAKULTET</v>
      </c>
      <c r="S69" t="str">
        <f t="shared" si="18"/>
        <v>323</v>
      </c>
      <c r="T69" t="str">
        <f t="shared" si="19"/>
        <v>32</v>
      </c>
      <c r="U69" t="str">
        <f t="shared" si="13"/>
        <v>94</v>
      </c>
      <c r="V69" t="str">
        <f t="shared" si="20"/>
        <v>3</v>
      </c>
      <c r="Z69">
        <v>4226</v>
      </c>
      <c r="AA69" t="s">
        <v>358</v>
      </c>
      <c r="AC69" t="str">
        <f t="shared" si="14"/>
        <v>42</v>
      </c>
      <c r="AD69" t="str">
        <f t="shared" si="15"/>
        <v>422</v>
      </c>
      <c r="AF69" t="s">
        <v>824</v>
      </c>
      <c r="AG69" t="s">
        <v>825</v>
      </c>
      <c r="AH69" t="str">
        <f t="shared" si="16"/>
        <v>A679072</v>
      </c>
      <c r="AI69" t="s">
        <v>593</v>
      </c>
    </row>
    <row r="70" spans="1:35" x14ac:dyDescent="0.25">
      <c r="A70" s="167">
        <v>51</v>
      </c>
      <c r="B70" s="155" t="str">
        <f t="shared" si="17"/>
        <v>Pomoći EU</v>
      </c>
      <c r="C70" s="158">
        <v>3294</v>
      </c>
      <c r="D70" s="155" t="str">
        <f t="shared" si="12"/>
        <v>Članarine i norme</v>
      </c>
      <c r="E70" s="156" t="s">
        <v>734</v>
      </c>
      <c r="F70" s="155" t="s">
        <v>779</v>
      </c>
      <c r="G70" s="155" t="s">
        <v>593</v>
      </c>
      <c r="H70" s="157"/>
      <c r="I70" s="157"/>
      <c r="J70" s="157"/>
      <c r="K70" s="157"/>
      <c r="L70" s="158"/>
      <c r="M70" s="159">
        <v>43800</v>
      </c>
      <c r="N70" s="159">
        <v>45443</v>
      </c>
      <c r="O70" s="158" t="s">
        <v>735</v>
      </c>
      <c r="P70" s="160" t="s">
        <v>736</v>
      </c>
      <c r="Q70" s="161"/>
      <c r="R70" t="str">
        <f>IF(C70="","",'[1]OPĆI DIO'!$C$1)</f>
        <v>2225 SVEUČILIŠTE U RIJECI - MEDICINSKI FAKULTET</v>
      </c>
      <c r="S70" t="str">
        <f t="shared" si="18"/>
        <v>329</v>
      </c>
      <c r="T70" t="str">
        <f t="shared" si="19"/>
        <v>32</v>
      </c>
      <c r="U70" t="str">
        <f t="shared" si="13"/>
        <v>94</v>
      </c>
      <c r="V70" t="str">
        <f t="shared" si="20"/>
        <v>3</v>
      </c>
      <c r="Z70">
        <v>4233</v>
      </c>
      <c r="AA70" t="s">
        <v>366</v>
      </c>
      <c r="AC70" t="str">
        <f t="shared" si="14"/>
        <v>42</v>
      </c>
      <c r="AD70" t="str">
        <f t="shared" si="15"/>
        <v>423</v>
      </c>
      <c r="AF70" t="s">
        <v>826</v>
      </c>
      <c r="AG70" t="s">
        <v>827</v>
      </c>
      <c r="AH70" t="str">
        <f t="shared" si="16"/>
        <v>A679072</v>
      </c>
      <c r="AI70" t="s">
        <v>593</v>
      </c>
    </row>
    <row r="71" spans="1:35" x14ac:dyDescent="0.25">
      <c r="A71" s="167">
        <v>51</v>
      </c>
      <c r="B71" s="155" t="str">
        <f t="shared" si="17"/>
        <v>Pomoći EU</v>
      </c>
      <c r="C71" s="158">
        <v>3299</v>
      </c>
      <c r="D71" s="155" t="str">
        <f t="shared" si="12"/>
        <v>Ostali nespomenuti rashodi poslovanja</v>
      </c>
      <c r="E71" s="156" t="s">
        <v>734</v>
      </c>
      <c r="F71" s="155" t="s">
        <v>779</v>
      </c>
      <c r="G71" s="155" t="s">
        <v>593</v>
      </c>
      <c r="H71" s="157"/>
      <c r="I71" s="157"/>
      <c r="J71" s="157"/>
      <c r="K71" s="157"/>
      <c r="L71" s="158"/>
      <c r="M71" s="159">
        <v>43800</v>
      </c>
      <c r="N71" s="159">
        <v>45443</v>
      </c>
      <c r="O71" s="158" t="s">
        <v>735</v>
      </c>
      <c r="P71" s="160" t="s">
        <v>736</v>
      </c>
      <c r="Q71" s="161"/>
      <c r="R71" t="str">
        <f>IF(C71="","",'[1]OPĆI DIO'!$C$1)</f>
        <v>2225 SVEUČILIŠTE U RIJECI - MEDICINSKI FAKULTET</v>
      </c>
      <c r="S71" t="str">
        <f t="shared" si="18"/>
        <v>329</v>
      </c>
      <c r="T71" t="str">
        <f t="shared" si="19"/>
        <v>32</v>
      </c>
      <c r="U71" t="str">
        <f t="shared" si="13"/>
        <v>94</v>
      </c>
      <c r="V71" t="str">
        <f t="shared" si="20"/>
        <v>3</v>
      </c>
      <c r="Z71">
        <v>4241</v>
      </c>
      <c r="AA71" t="s">
        <v>449</v>
      </c>
      <c r="AC71" t="str">
        <f t="shared" si="14"/>
        <v>42</v>
      </c>
      <c r="AD71" t="str">
        <f t="shared" si="15"/>
        <v>424</v>
      </c>
      <c r="AF71" t="s">
        <v>828</v>
      </c>
      <c r="AG71" t="s">
        <v>829</v>
      </c>
      <c r="AH71" t="str">
        <f t="shared" si="16"/>
        <v>A679072</v>
      </c>
      <c r="AI71" t="s">
        <v>593</v>
      </c>
    </row>
    <row r="72" spans="1:35" x14ac:dyDescent="0.25">
      <c r="A72" s="167">
        <v>52</v>
      </c>
      <c r="B72" s="155" t="str">
        <f t="shared" si="17"/>
        <v>Ostale pomoći</v>
      </c>
      <c r="C72" s="158">
        <v>3293</v>
      </c>
      <c r="D72" s="155" t="str">
        <f t="shared" si="12"/>
        <v>Reprezentacija</v>
      </c>
      <c r="E72" s="156" t="s">
        <v>748</v>
      </c>
      <c r="F72" s="155" t="str">
        <f t="shared" ref="F72:F78" si="21">IFERROR(VLOOKUP(E72,$AF$6:$AG$893,2,FALSE),"")</f>
        <v>KLIMOD</v>
      </c>
      <c r="G72" s="155" t="str">
        <f t="shared" ref="G72:G78" si="22">IFERROR(VLOOKUP(E72,$AF$6:$AI$893,4,FALSE),"")</f>
        <v>0942</v>
      </c>
      <c r="H72" s="157">
        <v>0</v>
      </c>
      <c r="I72" s="157"/>
      <c r="J72" s="157"/>
      <c r="K72" s="157"/>
      <c r="L72" s="158"/>
      <c r="M72" s="159">
        <v>43908</v>
      </c>
      <c r="N72" s="159">
        <v>45002</v>
      </c>
      <c r="O72" s="158" t="s">
        <v>749</v>
      </c>
      <c r="P72" s="160" t="s">
        <v>750</v>
      </c>
      <c r="Q72" s="161"/>
      <c r="R72" t="str">
        <f>IF(C72="","",'[1]OPĆI DIO'!$C$1)</f>
        <v>2225 SVEUČILIŠTE U RIJECI - MEDICINSKI FAKULTET</v>
      </c>
      <c r="S72" t="str">
        <f t="shared" si="18"/>
        <v>329</v>
      </c>
      <c r="T72" t="str">
        <f t="shared" si="19"/>
        <v>32</v>
      </c>
      <c r="U72" t="str">
        <f t="shared" si="13"/>
        <v>94</v>
      </c>
      <c r="V72" t="str">
        <f t="shared" si="20"/>
        <v>3</v>
      </c>
      <c r="Z72">
        <v>4244</v>
      </c>
      <c r="AA72" t="s">
        <v>453</v>
      </c>
      <c r="AC72" t="str">
        <f t="shared" si="14"/>
        <v>42</v>
      </c>
      <c r="AD72" t="str">
        <f t="shared" si="15"/>
        <v>424</v>
      </c>
      <c r="AF72" t="s">
        <v>830</v>
      </c>
      <c r="AG72" t="s">
        <v>831</v>
      </c>
      <c r="AH72" t="str">
        <f t="shared" si="16"/>
        <v>A679072</v>
      </c>
      <c r="AI72" t="s">
        <v>593</v>
      </c>
    </row>
    <row r="73" spans="1:35" x14ac:dyDescent="0.25">
      <c r="A73" s="167">
        <v>52</v>
      </c>
      <c r="B73" s="155" t="str">
        <f t="shared" si="17"/>
        <v>Ostale pomoći</v>
      </c>
      <c r="C73" s="158">
        <v>4224</v>
      </c>
      <c r="D73" s="155" t="s">
        <v>243</v>
      </c>
      <c r="E73" s="156" t="s">
        <v>748</v>
      </c>
      <c r="F73" s="155" t="str">
        <f t="shared" si="21"/>
        <v>KLIMOD</v>
      </c>
      <c r="G73" s="155" t="str">
        <f t="shared" si="22"/>
        <v>0942</v>
      </c>
      <c r="H73" s="157">
        <v>0</v>
      </c>
      <c r="I73" s="157"/>
      <c r="J73" s="157"/>
      <c r="K73" s="157"/>
      <c r="L73" s="158"/>
      <c r="M73" s="159">
        <v>43908</v>
      </c>
      <c r="N73" s="159">
        <v>45002</v>
      </c>
      <c r="O73" s="158" t="s">
        <v>749</v>
      </c>
      <c r="P73" s="160" t="s">
        <v>750</v>
      </c>
      <c r="Q73" s="161"/>
      <c r="R73" t="str">
        <f>IF(C73="","",'[1]OPĆI DIO'!$C$1)</f>
        <v>2225 SVEUČILIŠTE U RIJECI - MEDICINSKI FAKULTET</v>
      </c>
      <c r="S73" t="str">
        <f t="shared" si="18"/>
        <v>422</v>
      </c>
      <c r="T73" t="str">
        <f t="shared" si="19"/>
        <v>42</v>
      </c>
      <c r="U73" t="str">
        <f t="shared" si="13"/>
        <v>94</v>
      </c>
      <c r="V73" t="str">
        <f t="shared" si="20"/>
        <v>4</v>
      </c>
      <c r="Z73">
        <v>4251</v>
      </c>
      <c r="AA73" t="s">
        <v>457</v>
      </c>
      <c r="AC73" t="str">
        <f t="shared" si="14"/>
        <v>42</v>
      </c>
      <c r="AD73" t="str">
        <f t="shared" si="15"/>
        <v>425</v>
      </c>
      <c r="AF73" t="s">
        <v>832</v>
      </c>
      <c r="AG73" t="s">
        <v>833</v>
      </c>
      <c r="AH73" t="str">
        <f t="shared" si="16"/>
        <v>A679072</v>
      </c>
      <c r="AI73" t="s">
        <v>593</v>
      </c>
    </row>
    <row r="74" spans="1:35" x14ac:dyDescent="0.25">
      <c r="A74" s="167">
        <v>51</v>
      </c>
      <c r="B74" s="155" t="str">
        <f t="shared" si="17"/>
        <v>Pomoći EU</v>
      </c>
      <c r="C74" s="158">
        <v>3211</v>
      </c>
      <c r="D74" s="155" t="str">
        <f t="shared" ref="D74:D90" si="23">IFERROR(VLOOKUP(C74,$Z$5:$AB$88,2,FALSE),"")</f>
        <v>Službena putovanja</v>
      </c>
      <c r="E74" s="156" t="s">
        <v>1515</v>
      </c>
      <c r="F74" s="155" t="str">
        <f t="shared" si="21"/>
        <v>ERASMUS+ TIPS</v>
      </c>
      <c r="G74" s="155" t="str">
        <f t="shared" si="22"/>
        <v>0942</v>
      </c>
      <c r="H74" s="157">
        <v>846</v>
      </c>
      <c r="I74" s="157"/>
      <c r="J74" s="157"/>
      <c r="K74" s="157"/>
      <c r="L74" s="158"/>
      <c r="M74" s="159">
        <v>44501</v>
      </c>
      <c r="N74" s="159">
        <v>45230</v>
      </c>
      <c r="O74" s="158" t="s">
        <v>735</v>
      </c>
      <c r="P74" s="160" t="s">
        <v>759</v>
      </c>
      <c r="Q74" s="161"/>
      <c r="R74" t="str">
        <f>IF(C74="","",'[1]OPĆI DIO'!$C$1)</f>
        <v>2225 SVEUČILIŠTE U RIJECI - MEDICINSKI FAKULTET</v>
      </c>
      <c r="S74" t="str">
        <f t="shared" si="18"/>
        <v>321</v>
      </c>
      <c r="T74" t="str">
        <f t="shared" si="19"/>
        <v>32</v>
      </c>
      <c r="U74" t="str">
        <f t="shared" si="13"/>
        <v>94</v>
      </c>
      <c r="V74" t="str">
        <f t="shared" si="20"/>
        <v>3</v>
      </c>
      <c r="Z74">
        <v>4411</v>
      </c>
      <c r="AA74" t="s">
        <v>473</v>
      </c>
      <c r="AC74" t="str">
        <f t="shared" si="14"/>
        <v>44</v>
      </c>
      <c r="AD74" t="str">
        <f t="shared" si="15"/>
        <v>441</v>
      </c>
      <c r="AF74" t="s">
        <v>713</v>
      </c>
      <c r="AG74" t="s">
        <v>835</v>
      </c>
      <c r="AH74" t="str">
        <f t="shared" si="16"/>
        <v>A679072</v>
      </c>
      <c r="AI74" t="s">
        <v>593</v>
      </c>
    </row>
    <row r="75" spans="1:35" x14ac:dyDescent="0.25">
      <c r="A75" s="167">
        <v>61</v>
      </c>
      <c r="B75" s="155" t="str">
        <f t="shared" si="17"/>
        <v>Donacije</v>
      </c>
      <c r="C75" s="158">
        <v>3121</v>
      </c>
      <c r="D75" s="155" t="str">
        <f t="shared" si="23"/>
        <v>Ostali rashodi za zaposlene</v>
      </c>
      <c r="E75" s="156" t="s">
        <v>702</v>
      </c>
      <c r="F75" s="155" t="str">
        <f t="shared" si="21"/>
        <v>Rino sprej</v>
      </c>
      <c r="G75" s="155" t="str">
        <f t="shared" si="22"/>
        <v>0942</v>
      </c>
      <c r="H75" s="157">
        <v>300</v>
      </c>
      <c r="I75" s="157"/>
      <c r="J75" s="157"/>
      <c r="K75" s="157"/>
      <c r="L75" s="158"/>
      <c r="M75" s="159">
        <v>44105</v>
      </c>
      <c r="N75" s="159">
        <v>45199</v>
      </c>
      <c r="O75" s="158" t="s">
        <v>703</v>
      </c>
      <c r="P75" s="160" t="s">
        <v>704</v>
      </c>
      <c r="Q75" s="161"/>
      <c r="R75" t="str">
        <f>IF(C75="","",'[1]OPĆI DIO'!$C$1)</f>
        <v>2225 SVEUČILIŠTE U RIJECI - MEDICINSKI FAKULTET</v>
      </c>
      <c r="S75" t="str">
        <f t="shared" si="18"/>
        <v>312</v>
      </c>
      <c r="T75" t="str">
        <f t="shared" si="19"/>
        <v>31</v>
      </c>
      <c r="U75" t="str">
        <f t="shared" si="13"/>
        <v>94</v>
      </c>
      <c r="V75" t="str">
        <f t="shared" si="20"/>
        <v>3</v>
      </c>
      <c r="Z75">
        <v>4521</v>
      </c>
      <c r="AA75" t="s">
        <v>475</v>
      </c>
      <c r="AC75" t="str">
        <f t="shared" si="14"/>
        <v>45</v>
      </c>
      <c r="AD75" t="str">
        <f t="shared" si="15"/>
        <v>452</v>
      </c>
      <c r="AF75" t="s">
        <v>837</v>
      </c>
      <c r="AG75" t="s">
        <v>838</v>
      </c>
      <c r="AH75" t="str">
        <f t="shared" si="16"/>
        <v>A679072</v>
      </c>
      <c r="AI75" t="s">
        <v>593</v>
      </c>
    </row>
    <row r="76" spans="1:35" x14ac:dyDescent="0.25">
      <c r="A76" s="167">
        <v>61</v>
      </c>
      <c r="B76" s="155" t="str">
        <f t="shared" si="17"/>
        <v>Donacije</v>
      </c>
      <c r="C76" s="158">
        <v>3212</v>
      </c>
      <c r="D76" s="155" t="str">
        <f t="shared" si="23"/>
        <v>Naknade za prijevoz, za rad na terenu i odvojeni život</v>
      </c>
      <c r="E76" s="156" t="s">
        <v>702</v>
      </c>
      <c r="F76" s="155" t="str">
        <f t="shared" si="21"/>
        <v>Rino sprej</v>
      </c>
      <c r="G76" s="155" t="str">
        <f t="shared" si="22"/>
        <v>0942</v>
      </c>
      <c r="H76" s="157">
        <v>240</v>
      </c>
      <c r="I76" s="157"/>
      <c r="J76" s="157"/>
      <c r="K76" s="157"/>
      <c r="L76" s="158"/>
      <c r="M76" s="159">
        <v>44105</v>
      </c>
      <c r="N76" s="159">
        <v>45199</v>
      </c>
      <c r="O76" s="158" t="s">
        <v>703</v>
      </c>
      <c r="P76" s="160" t="s">
        <v>704</v>
      </c>
      <c r="Q76" s="161"/>
      <c r="R76" t="str">
        <f>IF(C76="","",'[1]OPĆI DIO'!$C$1)</f>
        <v>2225 SVEUČILIŠTE U RIJECI - MEDICINSKI FAKULTET</v>
      </c>
      <c r="S76" t="str">
        <f t="shared" si="18"/>
        <v>321</v>
      </c>
      <c r="T76" t="str">
        <f t="shared" si="19"/>
        <v>32</v>
      </c>
      <c r="U76" t="str">
        <f t="shared" si="13"/>
        <v>94</v>
      </c>
      <c r="V76" t="str">
        <f t="shared" si="20"/>
        <v>3</v>
      </c>
      <c r="Z76">
        <v>4531</v>
      </c>
      <c r="AA76" t="s">
        <v>478</v>
      </c>
      <c r="AC76" t="str">
        <f t="shared" si="14"/>
        <v>45</v>
      </c>
      <c r="AD76" t="str">
        <f t="shared" si="15"/>
        <v>453</v>
      </c>
      <c r="AF76" t="s">
        <v>839</v>
      </c>
      <c r="AG76" t="s">
        <v>840</v>
      </c>
      <c r="AH76" t="str">
        <f t="shared" si="16"/>
        <v>A679072</v>
      </c>
      <c r="AI76" t="s">
        <v>593</v>
      </c>
    </row>
    <row r="77" spans="1:35" x14ac:dyDescent="0.25">
      <c r="A77" s="167">
        <v>61</v>
      </c>
      <c r="B77" s="155" t="str">
        <f t="shared" si="17"/>
        <v>Donacije</v>
      </c>
      <c r="C77" s="158">
        <v>3221</v>
      </c>
      <c r="D77" s="155" t="str">
        <f t="shared" si="23"/>
        <v>Uredski materijal i ostali materijalni rashodi</v>
      </c>
      <c r="E77" s="156" t="s">
        <v>702</v>
      </c>
      <c r="F77" s="155" t="str">
        <f t="shared" si="21"/>
        <v>Rino sprej</v>
      </c>
      <c r="G77" s="155" t="str">
        <f t="shared" si="22"/>
        <v>0942</v>
      </c>
      <c r="H77" s="157">
        <v>856</v>
      </c>
      <c r="I77" s="157"/>
      <c r="J77" s="157"/>
      <c r="K77" s="157"/>
      <c r="L77" s="158"/>
      <c r="M77" s="159">
        <v>44105</v>
      </c>
      <c r="N77" s="159">
        <v>45199</v>
      </c>
      <c r="O77" s="158" t="s">
        <v>703</v>
      </c>
      <c r="P77" s="160" t="s">
        <v>704</v>
      </c>
      <c r="Q77" s="161"/>
      <c r="R77" t="str">
        <f>IF(C77="","",'[1]OPĆI DIO'!$C$1)</f>
        <v>2225 SVEUČILIŠTE U RIJECI - MEDICINSKI FAKULTET</v>
      </c>
      <c r="S77" t="str">
        <f t="shared" si="18"/>
        <v>322</v>
      </c>
      <c r="T77" t="str">
        <f t="shared" si="19"/>
        <v>32</v>
      </c>
      <c r="U77" t="str">
        <f t="shared" si="13"/>
        <v>94</v>
      </c>
      <c r="V77" t="str">
        <f t="shared" si="20"/>
        <v>3</v>
      </c>
      <c r="Z77">
        <v>4541</v>
      </c>
      <c r="AA77" t="s">
        <v>481</v>
      </c>
      <c r="AC77" t="str">
        <f t="shared" si="14"/>
        <v>45</v>
      </c>
      <c r="AD77" t="str">
        <f t="shared" si="15"/>
        <v>454</v>
      </c>
      <c r="AF77" t="s">
        <v>841</v>
      </c>
      <c r="AG77" t="s">
        <v>842</v>
      </c>
      <c r="AH77" t="str">
        <f t="shared" si="16"/>
        <v>A679072</v>
      </c>
      <c r="AI77" t="s">
        <v>593</v>
      </c>
    </row>
    <row r="78" spans="1:35" x14ac:dyDescent="0.25">
      <c r="A78" s="167">
        <v>61</v>
      </c>
      <c r="B78" s="155" t="str">
        <f t="shared" si="17"/>
        <v>Donacije</v>
      </c>
      <c r="C78" s="158">
        <v>3237</v>
      </c>
      <c r="D78" s="155" t="str">
        <f t="shared" si="23"/>
        <v>Intelektualne i osobne usluge</v>
      </c>
      <c r="E78" s="156" t="s">
        <v>702</v>
      </c>
      <c r="F78" s="155" t="str">
        <f t="shared" si="21"/>
        <v>Rino sprej</v>
      </c>
      <c r="G78" s="155" t="str">
        <f t="shared" si="22"/>
        <v>0942</v>
      </c>
      <c r="H78" s="157">
        <v>1304</v>
      </c>
      <c r="I78" s="157"/>
      <c r="J78" s="157"/>
      <c r="K78" s="157"/>
      <c r="L78" s="158"/>
      <c r="M78" s="159">
        <v>44105</v>
      </c>
      <c r="N78" s="159">
        <v>45199</v>
      </c>
      <c r="O78" s="158" t="s">
        <v>703</v>
      </c>
      <c r="P78" s="160" t="s">
        <v>704</v>
      </c>
      <c r="Q78" s="161"/>
      <c r="R78" t="str">
        <f>IF(C78="","",'[1]OPĆI DIO'!$C$1)</f>
        <v>2225 SVEUČILIŠTE U RIJECI - MEDICINSKI FAKULTET</v>
      </c>
      <c r="S78" t="str">
        <f t="shared" si="18"/>
        <v>323</v>
      </c>
      <c r="T78" t="str">
        <f t="shared" si="19"/>
        <v>32</v>
      </c>
      <c r="U78" t="str">
        <f t="shared" si="13"/>
        <v>94</v>
      </c>
      <c r="V78" t="str">
        <f t="shared" si="20"/>
        <v>3</v>
      </c>
      <c r="Z78">
        <v>5121</v>
      </c>
      <c r="AA78" t="s">
        <v>778</v>
      </c>
      <c r="AC78" t="str">
        <f t="shared" si="14"/>
        <v>51</v>
      </c>
      <c r="AD78" t="str">
        <f t="shared" si="15"/>
        <v>512</v>
      </c>
      <c r="AF78" t="s">
        <v>843</v>
      </c>
      <c r="AG78" t="s">
        <v>844</v>
      </c>
      <c r="AH78" t="str">
        <f t="shared" si="16"/>
        <v>A679072</v>
      </c>
      <c r="AI78" t="s">
        <v>593</v>
      </c>
    </row>
    <row r="79" spans="1:35" x14ac:dyDescent="0.25">
      <c r="A79" s="167">
        <v>51</v>
      </c>
      <c r="B79" s="155" t="str">
        <f t="shared" si="17"/>
        <v>Pomoći EU</v>
      </c>
      <c r="C79" s="158">
        <v>3121</v>
      </c>
      <c r="D79" s="155" t="str">
        <f t="shared" si="23"/>
        <v>Ostali rashodi za zaposlene</v>
      </c>
      <c r="E79" s="156" t="s">
        <v>727</v>
      </c>
      <c r="F79" s="155" t="s">
        <v>836</v>
      </c>
      <c r="G79" s="155" t="s">
        <v>593</v>
      </c>
      <c r="H79" s="157">
        <v>300</v>
      </c>
      <c r="I79" s="157"/>
      <c r="J79" s="157"/>
      <c r="K79" s="157"/>
      <c r="L79" s="158"/>
      <c r="M79" s="159">
        <v>44743</v>
      </c>
      <c r="N79" s="159">
        <v>45351</v>
      </c>
      <c r="O79" s="158" t="s">
        <v>728</v>
      </c>
      <c r="P79" s="160" t="s">
        <v>729</v>
      </c>
      <c r="Q79" s="161"/>
      <c r="R79" t="str">
        <f>IF(C79="","",'[1]OPĆI DIO'!$C$1)</f>
        <v>2225 SVEUČILIŠTE U RIJECI - MEDICINSKI FAKULTET</v>
      </c>
      <c r="S79" t="str">
        <f t="shared" si="18"/>
        <v>312</v>
      </c>
      <c r="T79" t="str">
        <f t="shared" si="19"/>
        <v>31</v>
      </c>
      <c r="U79" t="str">
        <f t="shared" si="13"/>
        <v>94</v>
      </c>
      <c r="V79" t="str">
        <f t="shared" si="20"/>
        <v>3</v>
      </c>
      <c r="Z79">
        <v>5122</v>
      </c>
      <c r="AA79" t="s">
        <v>560</v>
      </c>
      <c r="AC79" t="str">
        <f t="shared" si="14"/>
        <v>51</v>
      </c>
      <c r="AD79" t="str">
        <f t="shared" si="15"/>
        <v>512</v>
      </c>
      <c r="AF79" t="s">
        <v>845</v>
      </c>
      <c r="AG79" t="s">
        <v>846</v>
      </c>
      <c r="AH79" t="str">
        <f t="shared" si="16"/>
        <v>A679072</v>
      </c>
      <c r="AI79" t="s">
        <v>593</v>
      </c>
    </row>
    <row r="80" spans="1:35" x14ac:dyDescent="0.25">
      <c r="A80" s="167">
        <v>51</v>
      </c>
      <c r="B80" s="155" t="str">
        <f t="shared" si="17"/>
        <v>Pomoći EU</v>
      </c>
      <c r="C80" s="158">
        <v>3211</v>
      </c>
      <c r="D80" s="155" t="str">
        <f t="shared" si="23"/>
        <v>Službena putovanja</v>
      </c>
      <c r="E80" s="156" t="s">
        <v>727</v>
      </c>
      <c r="F80" s="155" t="s">
        <v>836</v>
      </c>
      <c r="G80" s="155" t="s">
        <v>593</v>
      </c>
      <c r="H80" s="157">
        <v>750</v>
      </c>
      <c r="I80" s="157"/>
      <c r="J80" s="157"/>
      <c r="K80" s="157"/>
      <c r="L80" s="158"/>
      <c r="M80" s="159">
        <v>44743</v>
      </c>
      <c r="N80" s="159">
        <v>45351</v>
      </c>
      <c r="O80" s="158" t="s">
        <v>728</v>
      </c>
      <c r="P80" s="160" t="s">
        <v>729</v>
      </c>
      <c r="Q80" s="161"/>
      <c r="R80" t="str">
        <f>IF(C80="","",'[1]OPĆI DIO'!$C$1)</f>
        <v>2225 SVEUČILIŠTE U RIJECI - MEDICINSKI FAKULTET</v>
      </c>
      <c r="S80" t="str">
        <f t="shared" si="18"/>
        <v>321</v>
      </c>
      <c r="T80" t="str">
        <f t="shared" si="19"/>
        <v>32</v>
      </c>
      <c r="U80" t="str">
        <f t="shared" si="13"/>
        <v>94</v>
      </c>
      <c r="V80" t="str">
        <f t="shared" si="20"/>
        <v>3</v>
      </c>
      <c r="Z80">
        <v>5141</v>
      </c>
      <c r="AA80" t="s">
        <v>562</v>
      </c>
      <c r="AC80" t="str">
        <f t="shared" si="14"/>
        <v>51</v>
      </c>
      <c r="AD80" t="str">
        <f t="shared" si="15"/>
        <v>514</v>
      </c>
      <c r="AF80" t="s">
        <v>1487</v>
      </c>
      <c r="AG80" t="s">
        <v>1488</v>
      </c>
      <c r="AH80" t="str">
        <f t="shared" si="16"/>
        <v>A679072</v>
      </c>
      <c r="AI80" t="s">
        <v>593</v>
      </c>
    </row>
    <row r="81" spans="1:35" x14ac:dyDescent="0.25">
      <c r="A81" s="167">
        <v>51</v>
      </c>
      <c r="B81" s="155" t="str">
        <f t="shared" si="17"/>
        <v>Pomoći EU</v>
      </c>
      <c r="C81" s="158">
        <v>3212</v>
      </c>
      <c r="D81" s="155" t="str">
        <f t="shared" si="23"/>
        <v>Naknade za prijevoz, za rad na terenu i odvojeni život</v>
      </c>
      <c r="E81" s="156" t="s">
        <v>727</v>
      </c>
      <c r="F81" s="155" t="s">
        <v>836</v>
      </c>
      <c r="G81" s="155" t="s">
        <v>593</v>
      </c>
      <c r="H81" s="157">
        <v>153</v>
      </c>
      <c r="I81" s="157"/>
      <c r="J81" s="157"/>
      <c r="K81" s="157">
        <v>86.47</v>
      </c>
      <c r="L81" s="157"/>
      <c r="M81" s="159">
        <v>44743</v>
      </c>
      <c r="N81" s="159">
        <v>45351</v>
      </c>
      <c r="O81" s="158" t="s">
        <v>728</v>
      </c>
      <c r="P81" s="160" t="s">
        <v>729</v>
      </c>
      <c r="Q81" s="161"/>
      <c r="R81" t="str">
        <f>IF(C81="","",'[1]OPĆI DIO'!$C$1)</f>
        <v>2225 SVEUČILIŠTE U RIJECI - MEDICINSKI FAKULTET</v>
      </c>
      <c r="S81" t="str">
        <f t="shared" si="18"/>
        <v>321</v>
      </c>
      <c r="T81" t="str">
        <f t="shared" si="19"/>
        <v>32</v>
      </c>
      <c r="U81" t="str">
        <f t="shared" si="13"/>
        <v>94</v>
      </c>
      <c r="V81" t="str">
        <f t="shared" si="20"/>
        <v>3</v>
      </c>
      <c r="Z81">
        <v>5181</v>
      </c>
      <c r="AA81" t="s">
        <v>564</v>
      </c>
      <c r="AC81" t="str">
        <f t="shared" si="14"/>
        <v>51</v>
      </c>
      <c r="AD81" t="str">
        <f t="shared" si="15"/>
        <v>518</v>
      </c>
      <c r="AF81" t="s">
        <v>1489</v>
      </c>
      <c r="AG81" t="s">
        <v>1490</v>
      </c>
      <c r="AH81" t="str">
        <f t="shared" si="16"/>
        <v>A679072</v>
      </c>
      <c r="AI81" t="s">
        <v>593</v>
      </c>
    </row>
    <row r="82" spans="1:35" x14ac:dyDescent="0.25">
      <c r="A82" s="167">
        <v>51</v>
      </c>
      <c r="B82" s="155" t="str">
        <f t="shared" si="17"/>
        <v>Pomoći EU</v>
      </c>
      <c r="C82" s="158">
        <v>3221</v>
      </c>
      <c r="D82" s="155" t="str">
        <f t="shared" si="23"/>
        <v>Uredski materijal i ostali materijalni rashodi</v>
      </c>
      <c r="E82" s="156" t="s">
        <v>727</v>
      </c>
      <c r="F82" s="155" t="s">
        <v>836</v>
      </c>
      <c r="G82" s="155" t="s">
        <v>593</v>
      </c>
      <c r="H82" s="157">
        <v>3791</v>
      </c>
      <c r="I82" s="157"/>
      <c r="J82" s="157"/>
      <c r="K82" s="157"/>
      <c r="L82" s="158"/>
      <c r="M82" s="159">
        <v>44743</v>
      </c>
      <c r="N82" s="159">
        <v>45351</v>
      </c>
      <c r="O82" s="158" t="s">
        <v>728</v>
      </c>
      <c r="P82" s="160" t="s">
        <v>729</v>
      </c>
      <c r="Q82" s="161"/>
      <c r="R82" t="str">
        <f>IF(C82="","",'[1]OPĆI DIO'!$C$1)</f>
        <v>2225 SVEUČILIŠTE U RIJECI - MEDICINSKI FAKULTET</v>
      </c>
      <c r="S82" t="str">
        <f t="shared" si="18"/>
        <v>322</v>
      </c>
      <c r="T82" t="str">
        <f t="shared" si="19"/>
        <v>32</v>
      </c>
      <c r="U82" t="str">
        <f t="shared" si="13"/>
        <v>94</v>
      </c>
      <c r="V82" t="str">
        <f t="shared" si="20"/>
        <v>3</v>
      </c>
      <c r="Z82">
        <v>5183</v>
      </c>
      <c r="AA82" t="s">
        <v>565</v>
      </c>
      <c r="AC82" t="str">
        <f t="shared" si="14"/>
        <v>51</v>
      </c>
      <c r="AD82" t="str">
        <f t="shared" si="15"/>
        <v>518</v>
      </c>
      <c r="AF82" t="s">
        <v>1491</v>
      </c>
      <c r="AG82" t="s">
        <v>1492</v>
      </c>
      <c r="AH82" t="str">
        <f t="shared" si="16"/>
        <v>A679072</v>
      </c>
      <c r="AI82" t="s">
        <v>593</v>
      </c>
    </row>
    <row r="83" spans="1:35" x14ac:dyDescent="0.25">
      <c r="A83" s="167">
        <v>51</v>
      </c>
      <c r="B83" s="155" t="str">
        <f t="shared" si="17"/>
        <v>Pomoći EU</v>
      </c>
      <c r="C83" s="158">
        <v>3231</v>
      </c>
      <c r="D83" s="155" t="str">
        <f t="shared" si="23"/>
        <v>Usluge telefona, pošte i prijevoza</v>
      </c>
      <c r="E83" s="156" t="s">
        <v>727</v>
      </c>
      <c r="F83" s="155" t="s">
        <v>836</v>
      </c>
      <c r="G83" s="155" t="s">
        <v>593</v>
      </c>
      <c r="H83" s="157">
        <v>189</v>
      </c>
      <c r="I83" s="157"/>
      <c r="J83" s="157"/>
      <c r="K83" s="157"/>
      <c r="L83" s="158"/>
      <c r="M83" s="159">
        <v>44743</v>
      </c>
      <c r="N83" s="159">
        <v>45351</v>
      </c>
      <c r="O83" s="158" t="s">
        <v>728</v>
      </c>
      <c r="P83" s="160" t="s">
        <v>729</v>
      </c>
      <c r="Q83" s="161"/>
      <c r="R83" t="str">
        <f>IF(C83="","",'[1]OPĆI DIO'!$C$1)</f>
        <v>2225 SVEUČILIŠTE U RIJECI - MEDICINSKI FAKULTET</v>
      </c>
      <c r="S83" t="str">
        <f t="shared" si="18"/>
        <v>323</v>
      </c>
      <c r="T83" t="str">
        <f t="shared" si="19"/>
        <v>32</v>
      </c>
      <c r="U83" t="str">
        <f t="shared" si="13"/>
        <v>94</v>
      </c>
      <c r="V83" t="str">
        <f t="shared" si="20"/>
        <v>3</v>
      </c>
      <c r="Z83">
        <v>5422</v>
      </c>
      <c r="AA83" t="s">
        <v>523</v>
      </c>
      <c r="AC83" t="str">
        <f t="shared" si="14"/>
        <v>54</v>
      </c>
      <c r="AD83" t="str">
        <f t="shared" si="15"/>
        <v>542</v>
      </c>
      <c r="AF83" t="s">
        <v>1493</v>
      </c>
      <c r="AG83" t="s">
        <v>1494</v>
      </c>
      <c r="AH83" t="str">
        <f t="shared" si="16"/>
        <v>A679072</v>
      </c>
      <c r="AI83" t="s">
        <v>593</v>
      </c>
    </row>
    <row r="84" spans="1:35" x14ac:dyDescent="0.25">
      <c r="A84" s="167">
        <v>52</v>
      </c>
      <c r="B84" s="155" t="str">
        <f t="shared" si="17"/>
        <v>Ostale pomoći</v>
      </c>
      <c r="C84" s="158">
        <v>3211</v>
      </c>
      <c r="D84" s="155" t="str">
        <f t="shared" si="23"/>
        <v>Službena putovanja</v>
      </c>
      <c r="E84" s="156" t="s">
        <v>748</v>
      </c>
      <c r="F84" s="155" t="s">
        <v>798</v>
      </c>
      <c r="G84" s="155" t="str">
        <f t="shared" ref="G84:G100" si="24">IFERROR(VLOOKUP(E84,$AF$6:$AI$893,4,FALSE),"")</f>
        <v>0942</v>
      </c>
      <c r="H84" s="157">
        <v>19</v>
      </c>
      <c r="I84" s="157"/>
      <c r="J84" s="157"/>
      <c r="K84" s="157">
        <v>320</v>
      </c>
      <c r="L84" s="158"/>
      <c r="M84" s="159">
        <v>43908</v>
      </c>
      <c r="N84" s="159">
        <v>45002</v>
      </c>
      <c r="O84" s="158" t="s">
        <v>749</v>
      </c>
      <c r="P84" s="160" t="s">
        <v>750</v>
      </c>
      <c r="Q84" s="161"/>
      <c r="R84" t="str">
        <f>IF(C84="","",'[1]OPĆI DIO'!$C$1)</f>
        <v>2225 SVEUČILIŠTE U RIJECI - MEDICINSKI FAKULTET</v>
      </c>
      <c r="S84" t="str">
        <f t="shared" si="18"/>
        <v>321</v>
      </c>
      <c r="T84" t="str">
        <f t="shared" si="19"/>
        <v>32</v>
      </c>
      <c r="U84" t="str">
        <f t="shared" si="13"/>
        <v>94</v>
      </c>
      <c r="V84" t="str">
        <f t="shared" si="20"/>
        <v>3</v>
      </c>
      <c r="Z84">
        <v>5431</v>
      </c>
      <c r="AA84" t="s">
        <v>780</v>
      </c>
      <c r="AC84" t="str">
        <f t="shared" si="14"/>
        <v>54</v>
      </c>
      <c r="AD84" t="str">
        <f t="shared" si="15"/>
        <v>543</v>
      </c>
      <c r="AF84" t="s">
        <v>1495</v>
      </c>
      <c r="AG84" t="s">
        <v>1496</v>
      </c>
      <c r="AH84" t="str">
        <f t="shared" si="16"/>
        <v>A679072</v>
      </c>
      <c r="AI84" t="s">
        <v>593</v>
      </c>
    </row>
    <row r="85" spans="1:35" x14ac:dyDescent="0.25">
      <c r="A85" s="167">
        <v>52</v>
      </c>
      <c r="B85" s="155" t="str">
        <f t="shared" si="17"/>
        <v>Ostale pomoći</v>
      </c>
      <c r="C85" s="158">
        <v>3121</v>
      </c>
      <c r="D85" s="155" t="str">
        <f t="shared" si="23"/>
        <v>Ostali rashodi za zaposlene</v>
      </c>
      <c r="E85" s="156" t="s">
        <v>713</v>
      </c>
      <c r="F85" s="155" t="s">
        <v>835</v>
      </c>
      <c r="G85" s="155" t="str">
        <f t="shared" si="24"/>
        <v>0942</v>
      </c>
      <c r="H85" s="157">
        <v>1200</v>
      </c>
      <c r="I85" s="157"/>
      <c r="J85" s="157"/>
      <c r="K85" s="157"/>
      <c r="L85" s="158"/>
      <c r="M85" s="159" t="s">
        <v>714</v>
      </c>
      <c r="N85" s="159" t="s">
        <v>715</v>
      </c>
      <c r="O85" s="158" t="s">
        <v>716</v>
      </c>
      <c r="P85" s="160" t="s">
        <v>717</v>
      </c>
      <c r="Q85" s="161"/>
      <c r="R85" t="str">
        <f>IF(C85="","",'[1]OPĆI DIO'!$C$1)</f>
        <v>2225 SVEUČILIŠTE U RIJECI - MEDICINSKI FAKULTET</v>
      </c>
      <c r="S85" t="str">
        <f t="shared" si="18"/>
        <v>312</v>
      </c>
      <c r="T85" t="str">
        <f t="shared" si="19"/>
        <v>31</v>
      </c>
      <c r="U85" t="str">
        <f t="shared" si="13"/>
        <v>94</v>
      </c>
      <c r="V85" t="str">
        <f t="shared" si="20"/>
        <v>3</v>
      </c>
      <c r="Z85">
        <v>5443</v>
      </c>
      <c r="AA85" t="s">
        <v>527</v>
      </c>
      <c r="AC85" t="str">
        <f t="shared" si="14"/>
        <v>54</v>
      </c>
      <c r="AD85" t="str">
        <f t="shared" si="15"/>
        <v>544</v>
      </c>
      <c r="AF85" t="s">
        <v>1497</v>
      </c>
      <c r="AG85" t="s">
        <v>1498</v>
      </c>
      <c r="AH85" t="str">
        <f t="shared" si="16"/>
        <v>A679072</v>
      </c>
      <c r="AI85" t="s">
        <v>593</v>
      </c>
    </row>
    <row r="86" spans="1:35" x14ac:dyDescent="0.25">
      <c r="A86" s="167">
        <v>52</v>
      </c>
      <c r="B86" s="155" t="str">
        <f t="shared" si="17"/>
        <v>Ostale pomoći</v>
      </c>
      <c r="C86" s="158">
        <v>3221</v>
      </c>
      <c r="D86" s="155" t="str">
        <f t="shared" si="23"/>
        <v>Uredski materijal i ostali materijalni rashodi</v>
      </c>
      <c r="E86" s="156" t="s">
        <v>713</v>
      </c>
      <c r="F86" s="155" t="s">
        <v>835</v>
      </c>
      <c r="G86" s="155" t="str">
        <f t="shared" si="24"/>
        <v>0942</v>
      </c>
      <c r="H86" s="157">
        <v>4353</v>
      </c>
      <c r="I86" s="157"/>
      <c r="J86" s="157"/>
      <c r="K86" s="157"/>
      <c r="L86" s="158"/>
      <c r="M86" s="159" t="s">
        <v>714</v>
      </c>
      <c r="N86" s="159" t="s">
        <v>715</v>
      </c>
      <c r="O86" s="158" t="s">
        <v>716</v>
      </c>
      <c r="P86" s="160" t="s">
        <v>717</v>
      </c>
      <c r="Q86" s="161"/>
      <c r="R86" t="str">
        <f>IF(C86="","",'[1]OPĆI DIO'!$C$1)</f>
        <v>2225 SVEUČILIŠTE U RIJECI - MEDICINSKI FAKULTET</v>
      </c>
      <c r="S86" t="str">
        <f t="shared" si="18"/>
        <v>322</v>
      </c>
      <c r="T86" t="str">
        <f t="shared" si="19"/>
        <v>32</v>
      </c>
      <c r="U86" t="str">
        <f t="shared" si="13"/>
        <v>94</v>
      </c>
      <c r="V86" t="str">
        <f t="shared" si="20"/>
        <v>3</v>
      </c>
      <c r="Z86">
        <v>5445</v>
      </c>
      <c r="AA86" t="s">
        <v>781</v>
      </c>
      <c r="AC86" t="str">
        <f t="shared" si="14"/>
        <v>54</v>
      </c>
      <c r="AD86" t="str">
        <f t="shared" si="15"/>
        <v>544</v>
      </c>
      <c r="AF86" t="s">
        <v>1499</v>
      </c>
      <c r="AG86" t="s">
        <v>1500</v>
      </c>
      <c r="AH86" t="str">
        <f t="shared" si="16"/>
        <v>A679072</v>
      </c>
      <c r="AI86" t="s">
        <v>593</v>
      </c>
    </row>
    <row r="87" spans="1:35" x14ac:dyDescent="0.25">
      <c r="A87" s="167">
        <v>52</v>
      </c>
      <c r="B87" s="155" t="str">
        <f t="shared" si="17"/>
        <v>Ostale pomoći</v>
      </c>
      <c r="C87" s="158">
        <v>3225</v>
      </c>
      <c r="D87" s="155" t="str">
        <f t="shared" si="23"/>
        <v>Sitni inventar i auto gume</v>
      </c>
      <c r="E87" s="156" t="s">
        <v>713</v>
      </c>
      <c r="F87" s="155" t="s">
        <v>835</v>
      </c>
      <c r="G87" s="155" t="str">
        <f t="shared" si="24"/>
        <v>0942</v>
      </c>
      <c r="H87" s="157">
        <v>606</v>
      </c>
      <c r="I87" s="157"/>
      <c r="J87" s="157"/>
      <c r="K87" s="157"/>
      <c r="L87" s="158"/>
      <c r="M87" s="159" t="s">
        <v>714</v>
      </c>
      <c r="N87" s="159" t="s">
        <v>715</v>
      </c>
      <c r="O87" s="158" t="s">
        <v>716</v>
      </c>
      <c r="P87" s="160" t="s">
        <v>717</v>
      </c>
      <c r="Q87" s="161"/>
      <c r="R87" t="str">
        <f>IF(C87="","",'[1]OPĆI DIO'!$C$1)</f>
        <v>2225 SVEUČILIŠTE U RIJECI - MEDICINSKI FAKULTET</v>
      </c>
      <c r="S87" t="str">
        <f t="shared" si="18"/>
        <v>322</v>
      </c>
      <c r="T87" t="str">
        <f t="shared" si="19"/>
        <v>32</v>
      </c>
      <c r="U87" t="str">
        <f t="shared" si="13"/>
        <v>94</v>
      </c>
      <c r="V87" t="str">
        <f t="shared" si="20"/>
        <v>3</v>
      </c>
      <c r="Z87">
        <v>5453</v>
      </c>
      <c r="AA87" t="s">
        <v>782</v>
      </c>
      <c r="AC87" t="str">
        <f t="shared" si="14"/>
        <v>54</v>
      </c>
      <c r="AD87" t="str">
        <f t="shared" si="15"/>
        <v>545</v>
      </c>
      <c r="AF87" t="s">
        <v>1501</v>
      </c>
      <c r="AG87" t="s">
        <v>1502</v>
      </c>
      <c r="AH87" t="str">
        <f t="shared" si="16"/>
        <v>A679072</v>
      </c>
      <c r="AI87" t="s">
        <v>593</v>
      </c>
    </row>
    <row r="88" spans="1:35" x14ac:dyDescent="0.25">
      <c r="A88" s="167">
        <v>52</v>
      </c>
      <c r="B88" s="155" t="str">
        <f t="shared" si="17"/>
        <v>Ostale pomoći</v>
      </c>
      <c r="C88" s="158">
        <v>3299</v>
      </c>
      <c r="D88" s="155" t="str">
        <f t="shared" si="23"/>
        <v>Ostali nespomenuti rashodi poslovanja</v>
      </c>
      <c r="E88" s="156" t="s">
        <v>713</v>
      </c>
      <c r="F88" s="155" t="s">
        <v>835</v>
      </c>
      <c r="G88" s="155" t="str">
        <f t="shared" si="24"/>
        <v>0942</v>
      </c>
      <c r="H88" s="157">
        <v>3192</v>
      </c>
      <c r="I88" s="157"/>
      <c r="J88" s="157"/>
      <c r="K88" s="157"/>
      <c r="L88" s="158"/>
      <c r="M88" s="159" t="s">
        <v>714</v>
      </c>
      <c r="N88" s="159" t="s">
        <v>715</v>
      </c>
      <c r="O88" s="158" t="s">
        <v>716</v>
      </c>
      <c r="P88" s="160" t="s">
        <v>717</v>
      </c>
      <c r="Q88" s="161"/>
      <c r="R88" t="str">
        <f>IF(C88="","",'[1]OPĆI DIO'!$C$1)</f>
        <v>2225 SVEUČILIŠTE U RIJECI - MEDICINSKI FAKULTET</v>
      </c>
      <c r="S88" t="str">
        <f t="shared" si="18"/>
        <v>329</v>
      </c>
      <c r="T88" t="str">
        <f t="shared" si="19"/>
        <v>32</v>
      </c>
      <c r="U88" t="str">
        <f t="shared" si="13"/>
        <v>94</v>
      </c>
      <c r="V88" t="str">
        <f t="shared" si="20"/>
        <v>3</v>
      </c>
      <c r="Z88">
        <v>5472</v>
      </c>
      <c r="AA88" t="s">
        <v>785</v>
      </c>
      <c r="AC88" t="str">
        <f t="shared" si="14"/>
        <v>54</v>
      </c>
      <c r="AD88" t="str">
        <f t="shared" si="15"/>
        <v>547</v>
      </c>
      <c r="AF88" t="s">
        <v>1503</v>
      </c>
      <c r="AG88" t="s">
        <v>1504</v>
      </c>
      <c r="AH88" t="str">
        <f t="shared" si="16"/>
        <v>A679072</v>
      </c>
      <c r="AI88" t="s">
        <v>593</v>
      </c>
    </row>
    <row r="89" spans="1:35" x14ac:dyDescent="0.25">
      <c r="A89" s="167">
        <v>52</v>
      </c>
      <c r="B89" s="155" t="str">
        <f t="shared" si="17"/>
        <v>Ostale pomoći</v>
      </c>
      <c r="C89" s="158">
        <v>3431</v>
      </c>
      <c r="D89" s="155" t="str">
        <f t="shared" si="23"/>
        <v>Bankarske usluge i usluge platnog prometa</v>
      </c>
      <c r="E89" s="156" t="s">
        <v>713</v>
      </c>
      <c r="F89" s="155" t="s">
        <v>835</v>
      </c>
      <c r="G89" s="155" t="str">
        <f t="shared" si="24"/>
        <v>0942</v>
      </c>
      <c r="H89" s="157">
        <v>39</v>
      </c>
      <c r="I89" s="157"/>
      <c r="J89" s="157"/>
      <c r="K89" s="157"/>
      <c r="L89" s="158"/>
      <c r="M89" s="159" t="s">
        <v>714</v>
      </c>
      <c r="N89" s="159" t="s">
        <v>715</v>
      </c>
      <c r="O89" s="158" t="s">
        <v>716</v>
      </c>
      <c r="P89" s="160" t="s">
        <v>717</v>
      </c>
      <c r="Q89" s="161"/>
      <c r="R89" t="str">
        <f>IF(C89="","",'[1]OPĆI DIO'!$C$1)</f>
        <v>2225 SVEUČILIŠTE U RIJECI - MEDICINSKI FAKULTET</v>
      </c>
      <c r="S89" t="str">
        <f t="shared" si="18"/>
        <v>343</v>
      </c>
      <c r="T89" t="str">
        <f t="shared" si="19"/>
        <v>34</v>
      </c>
      <c r="U89" t="str">
        <f t="shared" si="13"/>
        <v>94</v>
      </c>
      <c r="V89" t="str">
        <f t="shared" si="20"/>
        <v>3</v>
      </c>
      <c r="AF89" t="s">
        <v>1505</v>
      </c>
      <c r="AG89" t="s">
        <v>1506</v>
      </c>
      <c r="AH89" t="str">
        <f t="shared" si="16"/>
        <v>A679072</v>
      </c>
      <c r="AI89" t="s">
        <v>593</v>
      </c>
    </row>
    <row r="90" spans="1:35" x14ac:dyDescent="0.25">
      <c r="A90" s="167">
        <v>52</v>
      </c>
      <c r="B90" s="155" t="str">
        <f t="shared" si="17"/>
        <v>Ostale pomoći</v>
      </c>
      <c r="C90" s="158">
        <v>3236</v>
      </c>
      <c r="D90" s="155" t="str">
        <f t="shared" si="23"/>
        <v>Zdravstvene i veterinarske usluge</v>
      </c>
      <c r="E90" s="156" t="s">
        <v>713</v>
      </c>
      <c r="F90" s="155" t="s">
        <v>835</v>
      </c>
      <c r="G90" s="155" t="str">
        <f t="shared" si="24"/>
        <v>0942</v>
      </c>
      <c r="H90" s="157">
        <v>3511</v>
      </c>
      <c r="I90" s="157"/>
      <c r="J90" s="157"/>
      <c r="K90" s="157"/>
      <c r="L90" s="158"/>
      <c r="M90" s="159" t="s">
        <v>714</v>
      </c>
      <c r="N90" s="159" t="s">
        <v>715</v>
      </c>
      <c r="O90" s="158" t="s">
        <v>716</v>
      </c>
      <c r="P90" s="160" t="s">
        <v>717</v>
      </c>
      <c r="Q90" s="161"/>
      <c r="R90" t="str">
        <f>IF(C90="","",'[1]OPĆI DIO'!$C$1)</f>
        <v>2225 SVEUČILIŠTE U RIJECI - MEDICINSKI FAKULTET</v>
      </c>
      <c r="S90" t="str">
        <f t="shared" si="18"/>
        <v>323</v>
      </c>
      <c r="T90" t="str">
        <f t="shared" si="19"/>
        <v>32</v>
      </c>
      <c r="U90" t="str">
        <f t="shared" si="13"/>
        <v>94</v>
      </c>
      <c r="V90" t="str">
        <f t="shared" si="20"/>
        <v>3</v>
      </c>
      <c r="AF90" t="s">
        <v>1507</v>
      </c>
      <c r="AG90" t="s">
        <v>1508</v>
      </c>
      <c r="AH90" t="str">
        <f t="shared" si="16"/>
        <v>A679072</v>
      </c>
      <c r="AI90" t="s">
        <v>593</v>
      </c>
    </row>
    <row r="91" spans="1:35" x14ac:dyDescent="0.25">
      <c r="A91" s="167">
        <v>52</v>
      </c>
      <c r="B91" s="155" t="str">
        <f t="shared" si="17"/>
        <v>Ostale pomoći</v>
      </c>
      <c r="C91" s="158">
        <v>4224</v>
      </c>
      <c r="D91" s="155" t="s">
        <v>243</v>
      </c>
      <c r="E91" s="156" t="s">
        <v>713</v>
      </c>
      <c r="F91" s="155" t="s">
        <v>835</v>
      </c>
      <c r="G91" s="155" t="str">
        <f t="shared" si="24"/>
        <v>0942</v>
      </c>
      <c r="H91" s="157">
        <v>18960</v>
      </c>
      <c r="I91" s="157"/>
      <c r="J91" s="157"/>
      <c r="K91" s="157"/>
      <c r="L91" s="158"/>
      <c r="M91" s="159" t="s">
        <v>714</v>
      </c>
      <c r="N91" s="159" t="s">
        <v>715</v>
      </c>
      <c r="O91" s="158" t="s">
        <v>716</v>
      </c>
      <c r="P91" s="160" t="s">
        <v>717</v>
      </c>
      <c r="Q91" s="161"/>
      <c r="R91" t="str">
        <f>IF(C91="","",'[1]OPĆI DIO'!$C$1)</f>
        <v>2225 SVEUČILIŠTE U RIJECI - MEDICINSKI FAKULTET</v>
      </c>
      <c r="S91" t="str">
        <f t="shared" si="18"/>
        <v>422</v>
      </c>
      <c r="T91" t="str">
        <f t="shared" si="19"/>
        <v>42</v>
      </c>
      <c r="U91" t="str">
        <f t="shared" ref="U91:U106" si="25">MID(G91,2,2)</f>
        <v>94</v>
      </c>
      <c r="V91" t="str">
        <f t="shared" si="20"/>
        <v>4</v>
      </c>
      <c r="AF91" t="s">
        <v>1509</v>
      </c>
      <c r="AG91" t="s">
        <v>1510</v>
      </c>
      <c r="AH91" t="str">
        <f t="shared" si="16"/>
        <v>A679072</v>
      </c>
      <c r="AI91" t="s">
        <v>593</v>
      </c>
    </row>
    <row r="92" spans="1:35" x14ac:dyDescent="0.25">
      <c r="A92" s="167">
        <v>563</v>
      </c>
      <c r="B92" s="155" t="str">
        <f t="shared" si="17"/>
        <v>Europski fond za regionalni razvoj (ERDF)</v>
      </c>
      <c r="C92" s="158">
        <v>3121</v>
      </c>
      <c r="D92" s="155" t="str">
        <f t="shared" ref="D92:D97" si="26">IFERROR(VLOOKUP(C92,$Z$5:$AB$88,2,FALSE),"")</f>
        <v>Ostali rashodi za zaposlene</v>
      </c>
      <c r="E92" s="156" t="s">
        <v>667</v>
      </c>
      <c r="F92" s="155" t="s">
        <v>1282</v>
      </c>
      <c r="G92" s="155" t="str">
        <f t="shared" si="24"/>
        <v>0942</v>
      </c>
      <c r="H92" s="157">
        <v>1800</v>
      </c>
      <c r="I92" s="157"/>
      <c r="J92" s="157"/>
      <c r="K92" s="157"/>
      <c r="L92" s="158"/>
      <c r="M92" s="159">
        <v>43009</v>
      </c>
      <c r="N92" s="159">
        <v>45260</v>
      </c>
      <c r="O92" s="158" t="s">
        <v>668</v>
      </c>
      <c r="P92" s="160" t="s">
        <v>669</v>
      </c>
      <c r="Q92" s="161"/>
      <c r="R92" t="str">
        <f>IF(C92="","",'[1]OPĆI DIO'!$C$1)</f>
        <v>2225 SVEUČILIŠTE U RIJECI - MEDICINSKI FAKULTET</v>
      </c>
      <c r="S92" t="str">
        <f t="shared" si="18"/>
        <v>312</v>
      </c>
      <c r="T92" t="str">
        <f t="shared" si="19"/>
        <v>31</v>
      </c>
      <c r="U92" t="str">
        <f t="shared" si="25"/>
        <v>94</v>
      </c>
      <c r="V92" t="str">
        <f t="shared" si="20"/>
        <v>3</v>
      </c>
      <c r="AF92" t="s">
        <v>1511</v>
      </c>
      <c r="AG92" t="s">
        <v>1512</v>
      </c>
      <c r="AH92" t="str">
        <f t="shared" si="16"/>
        <v>A679072</v>
      </c>
      <c r="AI92" t="s">
        <v>593</v>
      </c>
    </row>
    <row r="93" spans="1:35" x14ac:dyDescent="0.25">
      <c r="A93" s="167">
        <v>563</v>
      </c>
      <c r="B93" s="155" t="str">
        <f t="shared" si="17"/>
        <v>Europski fond za regionalni razvoj (ERDF)</v>
      </c>
      <c r="C93" s="158">
        <v>3212</v>
      </c>
      <c r="D93" s="155" t="str">
        <f t="shared" si="26"/>
        <v>Naknade za prijevoz, za rad na terenu i odvojeni život</v>
      </c>
      <c r="E93" s="156" t="s">
        <v>667</v>
      </c>
      <c r="F93" s="155" t="s">
        <v>1282</v>
      </c>
      <c r="G93" s="155" t="str">
        <f t="shared" si="24"/>
        <v>0942</v>
      </c>
      <c r="H93" s="157">
        <v>796</v>
      </c>
      <c r="I93" s="157"/>
      <c r="J93" s="157"/>
      <c r="K93" s="157">
        <v>26</v>
      </c>
      <c r="L93" s="158"/>
      <c r="M93" s="159">
        <v>43009</v>
      </c>
      <c r="N93" s="159">
        <v>45260</v>
      </c>
      <c r="O93" s="158" t="s">
        <v>668</v>
      </c>
      <c r="P93" s="160" t="s">
        <v>669</v>
      </c>
      <c r="Q93" s="161"/>
      <c r="R93" t="str">
        <f>IF(C93="","",'[1]OPĆI DIO'!$C$1)</f>
        <v>2225 SVEUČILIŠTE U RIJECI - MEDICINSKI FAKULTET</v>
      </c>
      <c r="S93" t="str">
        <f t="shared" si="18"/>
        <v>321</v>
      </c>
      <c r="T93" t="str">
        <f t="shared" si="19"/>
        <v>32</v>
      </c>
      <c r="U93" t="str">
        <f t="shared" si="25"/>
        <v>94</v>
      </c>
      <c r="V93" t="str">
        <f t="shared" si="20"/>
        <v>3</v>
      </c>
      <c r="AF93" t="s">
        <v>1513</v>
      </c>
      <c r="AG93" t="s">
        <v>1514</v>
      </c>
      <c r="AH93" t="str">
        <f t="shared" si="16"/>
        <v>A679072</v>
      </c>
      <c r="AI93" t="s">
        <v>593</v>
      </c>
    </row>
    <row r="94" spans="1:35" x14ac:dyDescent="0.25">
      <c r="A94" s="167">
        <v>563</v>
      </c>
      <c r="B94" s="155" t="str">
        <f t="shared" si="17"/>
        <v>Europski fond za regionalni razvoj (ERDF)</v>
      </c>
      <c r="C94" s="158">
        <v>3232</v>
      </c>
      <c r="D94" s="155" t="str">
        <f t="shared" si="26"/>
        <v>Usluge tekućeg i investicijskog održavanja</v>
      </c>
      <c r="E94" s="156" t="s">
        <v>667</v>
      </c>
      <c r="F94" s="155" t="s">
        <v>1282</v>
      </c>
      <c r="G94" s="155" t="str">
        <f t="shared" si="24"/>
        <v>0942</v>
      </c>
      <c r="H94" s="157">
        <v>1855</v>
      </c>
      <c r="I94" s="157"/>
      <c r="J94" s="157"/>
      <c r="K94" s="157"/>
      <c r="L94" s="158"/>
      <c r="M94" s="159">
        <v>43009</v>
      </c>
      <c r="N94" s="159">
        <v>45260</v>
      </c>
      <c r="O94" s="158" t="s">
        <v>668</v>
      </c>
      <c r="P94" s="160" t="s">
        <v>669</v>
      </c>
      <c r="Q94" s="161"/>
      <c r="R94" t="str">
        <f>IF(C94="","",'[1]OPĆI DIO'!$C$1)</f>
        <v>2225 SVEUČILIŠTE U RIJECI - MEDICINSKI FAKULTET</v>
      </c>
      <c r="S94" t="str">
        <f t="shared" si="18"/>
        <v>323</v>
      </c>
      <c r="T94" t="str">
        <f t="shared" si="19"/>
        <v>32</v>
      </c>
      <c r="U94" t="str">
        <f t="shared" si="25"/>
        <v>94</v>
      </c>
      <c r="V94" t="str">
        <f t="shared" si="20"/>
        <v>3</v>
      </c>
      <c r="AF94" t="s">
        <v>1467</v>
      </c>
      <c r="AG94" t="s">
        <v>753</v>
      </c>
      <c r="AH94" t="str">
        <f t="shared" si="16"/>
        <v>A679072</v>
      </c>
      <c r="AI94" t="s">
        <v>593</v>
      </c>
    </row>
    <row r="95" spans="1:35" x14ac:dyDescent="0.25">
      <c r="A95" s="154">
        <v>563</v>
      </c>
      <c r="B95" s="155" t="str">
        <f t="shared" si="17"/>
        <v>Europski fond za regionalni razvoj (ERDF)</v>
      </c>
      <c r="C95" s="158">
        <v>3223</v>
      </c>
      <c r="D95" s="155" t="str">
        <f t="shared" si="26"/>
        <v>Energija</v>
      </c>
      <c r="E95" s="156" t="s">
        <v>667</v>
      </c>
      <c r="F95" s="155" t="s">
        <v>1282</v>
      </c>
      <c r="G95" s="155" t="str">
        <f t="shared" si="24"/>
        <v>0942</v>
      </c>
      <c r="H95" s="157">
        <v>293</v>
      </c>
      <c r="I95" s="157"/>
      <c r="J95" s="157"/>
      <c r="K95" s="157"/>
      <c r="L95" s="158"/>
      <c r="M95" s="159">
        <v>43009</v>
      </c>
      <c r="N95" s="159">
        <v>45260</v>
      </c>
      <c r="O95" s="158" t="s">
        <v>668</v>
      </c>
      <c r="P95" s="160" t="s">
        <v>669</v>
      </c>
      <c r="Q95" s="161"/>
      <c r="R95" t="str">
        <f>IF(C95="","",'[1]OPĆI DIO'!$C$1)</f>
        <v>2225 SVEUČILIŠTE U RIJECI - MEDICINSKI FAKULTET</v>
      </c>
      <c r="S95" t="str">
        <f t="shared" si="18"/>
        <v>322</v>
      </c>
      <c r="T95" t="str">
        <f t="shared" si="19"/>
        <v>32</v>
      </c>
      <c r="U95" t="str">
        <f t="shared" si="25"/>
        <v>94</v>
      </c>
      <c r="V95" t="str">
        <f t="shared" si="20"/>
        <v>3</v>
      </c>
      <c r="AF95" t="s">
        <v>1515</v>
      </c>
      <c r="AG95" t="s">
        <v>758</v>
      </c>
      <c r="AH95" t="str">
        <f t="shared" ref="AH95:AH106" si="27">LEFT(AF95,7)</f>
        <v>A679072</v>
      </c>
      <c r="AI95" t="s">
        <v>593</v>
      </c>
    </row>
    <row r="96" spans="1:35" x14ac:dyDescent="0.25">
      <c r="A96" s="154">
        <v>563</v>
      </c>
      <c r="B96" s="155" t="str">
        <f t="shared" si="17"/>
        <v>Europski fond za regionalni razvoj (ERDF)</v>
      </c>
      <c r="C96" s="158">
        <v>3225</v>
      </c>
      <c r="D96" s="155" t="str">
        <f t="shared" si="26"/>
        <v>Sitni inventar i auto gume</v>
      </c>
      <c r="E96" s="156" t="s">
        <v>667</v>
      </c>
      <c r="F96" s="155" t="s">
        <v>1282</v>
      </c>
      <c r="G96" s="155" t="str">
        <f t="shared" si="24"/>
        <v>0942</v>
      </c>
      <c r="H96" s="157">
        <v>157</v>
      </c>
      <c r="I96" s="157"/>
      <c r="J96" s="157"/>
      <c r="K96" s="157"/>
      <c r="L96" s="158"/>
      <c r="M96" s="159">
        <v>43009</v>
      </c>
      <c r="N96" s="159">
        <v>45260</v>
      </c>
      <c r="O96" s="158" t="s">
        <v>668</v>
      </c>
      <c r="P96" s="160" t="s">
        <v>669</v>
      </c>
      <c r="Q96" s="161"/>
      <c r="R96" t="str">
        <f>IF(C96="","",'[1]OPĆI DIO'!$C$1)</f>
        <v>2225 SVEUČILIŠTE U RIJECI - MEDICINSKI FAKULTET</v>
      </c>
      <c r="S96" t="str">
        <f t="shared" si="18"/>
        <v>322</v>
      </c>
      <c r="T96" t="str">
        <f t="shared" si="19"/>
        <v>32</v>
      </c>
      <c r="U96" t="str">
        <f t="shared" si="25"/>
        <v>94</v>
      </c>
      <c r="V96" t="str">
        <f t="shared" si="20"/>
        <v>3</v>
      </c>
      <c r="AF96" t="s">
        <v>1516</v>
      </c>
      <c r="AG96" t="s">
        <v>1517</v>
      </c>
      <c r="AH96" t="str">
        <f t="shared" si="27"/>
        <v>A679072</v>
      </c>
      <c r="AI96" t="s">
        <v>593</v>
      </c>
    </row>
    <row r="97" spans="1:35" x14ac:dyDescent="0.25">
      <c r="A97" s="154">
        <v>563</v>
      </c>
      <c r="B97" s="155" t="str">
        <f t="shared" si="17"/>
        <v>Europski fond za regionalni razvoj (ERDF)</v>
      </c>
      <c r="C97" s="158">
        <v>3241</v>
      </c>
      <c r="D97" s="155" t="str">
        <f t="shared" si="26"/>
        <v>Naknade troškova osobama izvan radnog odnosa</v>
      </c>
      <c r="E97" s="156" t="s">
        <v>667</v>
      </c>
      <c r="F97" s="155" t="s">
        <v>1282</v>
      </c>
      <c r="G97" s="155" t="str">
        <f t="shared" si="24"/>
        <v>0942</v>
      </c>
      <c r="H97" s="157">
        <v>796</v>
      </c>
      <c r="I97" s="157"/>
      <c r="J97" s="157"/>
      <c r="K97" s="157"/>
      <c r="L97" s="158"/>
      <c r="M97" s="159">
        <v>43009</v>
      </c>
      <c r="N97" s="159">
        <v>45260</v>
      </c>
      <c r="O97" s="158" t="s">
        <v>668</v>
      </c>
      <c r="P97" s="160" t="s">
        <v>669</v>
      </c>
      <c r="Q97" s="161"/>
      <c r="R97" t="str">
        <f>IF(C97="","",'[1]OPĆI DIO'!$C$1)</f>
        <v>2225 SVEUČILIŠTE U RIJECI - MEDICINSKI FAKULTET</v>
      </c>
      <c r="S97" t="str">
        <f t="shared" si="18"/>
        <v>324</v>
      </c>
      <c r="T97" t="str">
        <f t="shared" si="19"/>
        <v>32</v>
      </c>
      <c r="U97" t="str">
        <f t="shared" si="25"/>
        <v>94</v>
      </c>
      <c r="V97" t="str">
        <f t="shared" si="20"/>
        <v>3</v>
      </c>
      <c r="AF97" t="s">
        <v>1518</v>
      </c>
      <c r="AG97" t="s">
        <v>1519</v>
      </c>
      <c r="AH97" t="str">
        <f t="shared" si="27"/>
        <v>A679072</v>
      </c>
      <c r="AI97" t="s">
        <v>593</v>
      </c>
    </row>
    <row r="98" spans="1:35" x14ac:dyDescent="0.25">
      <c r="A98" s="154">
        <v>12</v>
      </c>
      <c r="B98" s="155" t="str">
        <f t="shared" si="17"/>
        <v>Sredstva učešća za pomoći</v>
      </c>
      <c r="C98" s="158">
        <v>3691</v>
      </c>
      <c r="D98" s="155" t="s">
        <v>744</v>
      </c>
      <c r="E98" s="156" t="s">
        <v>667</v>
      </c>
      <c r="F98" s="155" t="s">
        <v>1282</v>
      </c>
      <c r="G98" s="155" t="str">
        <f t="shared" si="24"/>
        <v>0942</v>
      </c>
      <c r="H98" s="157">
        <v>6320</v>
      </c>
      <c r="I98" s="157"/>
      <c r="J98" s="157"/>
      <c r="K98" s="157"/>
      <c r="L98" s="158"/>
      <c r="M98" s="159">
        <v>43009</v>
      </c>
      <c r="N98" s="159">
        <v>45260</v>
      </c>
      <c r="O98" s="158" t="s">
        <v>668</v>
      </c>
      <c r="P98" s="160" t="s">
        <v>669</v>
      </c>
      <c r="Q98" s="161" t="s">
        <v>699</v>
      </c>
      <c r="R98" t="str">
        <f>IF(C98="","",'[1]OPĆI DIO'!$C$1)</f>
        <v>2225 SVEUČILIŠTE U RIJECI - MEDICINSKI FAKULTET</v>
      </c>
      <c r="S98" t="str">
        <f t="shared" si="18"/>
        <v>369</v>
      </c>
      <c r="T98" t="str">
        <f t="shared" si="19"/>
        <v>36</v>
      </c>
      <c r="U98" t="str">
        <f t="shared" si="25"/>
        <v>94</v>
      </c>
      <c r="V98" t="str">
        <f t="shared" si="20"/>
        <v>3</v>
      </c>
      <c r="AF98" t="s">
        <v>1520</v>
      </c>
      <c r="AG98" t="s">
        <v>1521</v>
      </c>
      <c r="AH98" t="str">
        <f t="shared" si="27"/>
        <v>A679072</v>
      </c>
      <c r="AI98" t="s">
        <v>593</v>
      </c>
    </row>
    <row r="99" spans="1:35" x14ac:dyDescent="0.25">
      <c r="A99" s="154">
        <v>52</v>
      </c>
      <c r="B99" s="155" t="str">
        <f t="shared" si="17"/>
        <v>Ostale pomoći</v>
      </c>
      <c r="C99" s="158">
        <v>3121</v>
      </c>
      <c r="D99" s="155" t="str">
        <f t="shared" ref="D99:D162" si="28">IFERROR(VLOOKUP(C99,$Z$5:$AB$88,2,FALSE),"")</f>
        <v>Ostali rashodi za zaposlene</v>
      </c>
      <c r="E99" s="156" t="s">
        <v>708</v>
      </c>
      <c r="F99" s="155" t="s">
        <v>808</v>
      </c>
      <c r="G99" s="155" t="str">
        <f t="shared" si="24"/>
        <v>0942</v>
      </c>
      <c r="H99" s="157">
        <v>0</v>
      </c>
      <c r="I99" s="157"/>
      <c r="J99" s="157"/>
      <c r="K99" s="157"/>
      <c r="L99" s="158"/>
      <c r="M99" s="159">
        <v>43916</v>
      </c>
      <c r="N99" s="159">
        <v>45010</v>
      </c>
      <c r="O99" s="158" t="s">
        <v>709</v>
      </c>
      <c r="P99" s="160" t="s">
        <v>710</v>
      </c>
      <c r="Q99" s="161"/>
      <c r="R99" t="str">
        <f>IF(C99="","",'[1]OPĆI DIO'!$C$1)</f>
        <v>2225 SVEUČILIŠTE U RIJECI - MEDICINSKI FAKULTET</v>
      </c>
      <c r="S99" t="str">
        <f t="shared" si="18"/>
        <v>312</v>
      </c>
      <c r="T99" t="str">
        <f t="shared" si="19"/>
        <v>31</v>
      </c>
      <c r="U99" t="str">
        <f t="shared" si="25"/>
        <v>94</v>
      </c>
      <c r="V99" t="str">
        <f t="shared" si="20"/>
        <v>3</v>
      </c>
      <c r="AF99" t="s">
        <v>1522</v>
      </c>
      <c r="AG99" t="s">
        <v>1523</v>
      </c>
      <c r="AH99" t="str">
        <f t="shared" si="27"/>
        <v>A679072</v>
      </c>
      <c r="AI99" t="s">
        <v>593</v>
      </c>
    </row>
    <row r="100" spans="1:35" x14ac:dyDescent="0.25">
      <c r="A100" s="154">
        <v>52</v>
      </c>
      <c r="B100" s="155" t="str">
        <f t="shared" si="17"/>
        <v>Ostale pomoći</v>
      </c>
      <c r="C100" s="158">
        <v>3431</v>
      </c>
      <c r="D100" s="155" t="str">
        <f t="shared" si="28"/>
        <v>Bankarske usluge i usluge platnog prometa</v>
      </c>
      <c r="E100" s="156" t="s">
        <v>708</v>
      </c>
      <c r="F100" s="155" t="s">
        <v>808</v>
      </c>
      <c r="G100" s="155" t="str">
        <f t="shared" si="24"/>
        <v>0942</v>
      </c>
      <c r="H100" s="157">
        <v>0</v>
      </c>
      <c r="I100" s="157"/>
      <c r="J100" s="157"/>
      <c r="K100" s="157"/>
      <c r="L100" s="158"/>
      <c r="M100" s="159">
        <v>43916</v>
      </c>
      <c r="N100" s="159">
        <v>45010</v>
      </c>
      <c r="O100" s="158" t="s">
        <v>709</v>
      </c>
      <c r="P100" s="160" t="s">
        <v>710</v>
      </c>
      <c r="Q100" s="161"/>
      <c r="R100" t="str">
        <f>IF(C100="","",'[1]OPĆI DIO'!$C$1)</f>
        <v>2225 SVEUČILIŠTE U RIJECI - MEDICINSKI FAKULTET</v>
      </c>
      <c r="S100" t="str">
        <f t="shared" si="18"/>
        <v>343</v>
      </c>
      <c r="T100" t="str">
        <f t="shared" si="19"/>
        <v>34</v>
      </c>
      <c r="U100" t="str">
        <f t="shared" si="25"/>
        <v>94</v>
      </c>
      <c r="V100" t="str">
        <f t="shared" si="20"/>
        <v>3</v>
      </c>
      <c r="AF100" t="s">
        <v>1524</v>
      </c>
      <c r="AG100" t="s">
        <v>1525</v>
      </c>
      <c r="AH100" t="str">
        <f t="shared" si="27"/>
        <v>A679072</v>
      </c>
      <c r="AI100" t="s">
        <v>593</v>
      </c>
    </row>
    <row r="101" spans="1:35" x14ac:dyDescent="0.25">
      <c r="A101" s="154">
        <v>51</v>
      </c>
      <c r="B101" s="155" t="str">
        <f t="shared" si="17"/>
        <v>Pomoći EU</v>
      </c>
      <c r="C101" s="158">
        <v>3224</v>
      </c>
      <c r="D101" s="155" t="str">
        <f t="shared" si="28"/>
        <v>Materijal i dijelovi za tekuće i investicijsko održavanje</v>
      </c>
      <c r="E101" s="156" t="s">
        <v>727</v>
      </c>
      <c r="F101" s="155" t="s">
        <v>836</v>
      </c>
      <c r="G101" s="155" t="s">
        <v>593</v>
      </c>
      <c r="H101" s="157">
        <v>0</v>
      </c>
      <c r="I101" s="157"/>
      <c r="J101" s="157"/>
      <c r="K101" s="157"/>
      <c r="L101" s="158"/>
      <c r="M101" s="159">
        <v>44743</v>
      </c>
      <c r="N101" s="159">
        <v>45351</v>
      </c>
      <c r="O101" s="158" t="s">
        <v>728</v>
      </c>
      <c r="P101" s="160" t="s">
        <v>729</v>
      </c>
      <c r="Q101" s="161"/>
      <c r="R101" t="str">
        <f>IF(C101="","",'[1]OPĆI DIO'!$C$1)</f>
        <v>2225 SVEUČILIŠTE U RIJECI - MEDICINSKI FAKULTET</v>
      </c>
      <c r="S101" t="str">
        <f t="shared" si="18"/>
        <v>322</v>
      </c>
      <c r="T101" t="str">
        <f t="shared" si="19"/>
        <v>32</v>
      </c>
      <c r="U101" t="str">
        <f t="shared" si="25"/>
        <v>94</v>
      </c>
      <c r="V101" t="str">
        <f t="shared" si="20"/>
        <v>3</v>
      </c>
      <c r="AF101" t="s">
        <v>1526</v>
      </c>
      <c r="AG101" t="s">
        <v>1527</v>
      </c>
      <c r="AH101" t="str">
        <f t="shared" si="27"/>
        <v>A679072</v>
      </c>
      <c r="AI101" t="s">
        <v>593</v>
      </c>
    </row>
    <row r="102" spans="1:35" x14ac:dyDescent="0.25">
      <c r="A102" s="154">
        <v>51</v>
      </c>
      <c r="B102" s="155" t="str">
        <f t="shared" si="17"/>
        <v>Pomoći EU</v>
      </c>
      <c r="C102" s="158">
        <v>3294</v>
      </c>
      <c r="D102" s="155" t="str">
        <f t="shared" si="28"/>
        <v>Članarine i norme</v>
      </c>
      <c r="E102" s="156" t="s">
        <v>727</v>
      </c>
      <c r="F102" s="155" t="s">
        <v>836</v>
      </c>
      <c r="G102" s="155" t="s">
        <v>593</v>
      </c>
      <c r="H102" s="157">
        <v>0</v>
      </c>
      <c r="I102" s="157"/>
      <c r="J102" s="157"/>
      <c r="K102" s="157"/>
      <c r="L102" s="158"/>
      <c r="M102" s="159">
        <v>44743</v>
      </c>
      <c r="N102" s="159">
        <v>45351</v>
      </c>
      <c r="O102" s="158" t="s">
        <v>728</v>
      </c>
      <c r="P102" s="160" t="s">
        <v>729</v>
      </c>
      <c r="Q102" s="161"/>
      <c r="R102" t="str">
        <f>IF(C102="","",'[1]OPĆI DIO'!$C$1)</f>
        <v>2225 SVEUČILIŠTE U RIJECI - MEDICINSKI FAKULTET</v>
      </c>
      <c r="S102" t="str">
        <f t="shared" si="18"/>
        <v>329</v>
      </c>
      <c r="T102" t="str">
        <f t="shared" si="19"/>
        <v>32</v>
      </c>
      <c r="U102" t="str">
        <f t="shared" si="25"/>
        <v>94</v>
      </c>
      <c r="V102" t="str">
        <f t="shared" si="20"/>
        <v>3</v>
      </c>
      <c r="AF102" t="s">
        <v>1528</v>
      </c>
      <c r="AG102" t="s">
        <v>1529</v>
      </c>
      <c r="AH102" t="str">
        <f t="shared" si="27"/>
        <v>A679072</v>
      </c>
      <c r="AI102" t="s">
        <v>593</v>
      </c>
    </row>
    <row r="103" spans="1:35" x14ac:dyDescent="0.25">
      <c r="A103" s="154">
        <v>563</v>
      </c>
      <c r="B103" s="155" t="str">
        <f t="shared" si="17"/>
        <v>Europski fond za regionalni razvoj (ERDF)</v>
      </c>
      <c r="C103" s="158">
        <v>3221</v>
      </c>
      <c r="D103" s="155" t="str">
        <f t="shared" si="28"/>
        <v>Uredski materijal i ostali materijalni rashodi</v>
      </c>
      <c r="E103" s="156" t="s">
        <v>667</v>
      </c>
      <c r="F103" s="155" t="str">
        <f t="shared" ref="F103:F166" si="29">IFERROR(VLOOKUP(E103,$AF$6:$AG$893,2,FALSE),"")</f>
        <v>Vrhunska istraživanja Znanstvenih centara izvrsnosti</v>
      </c>
      <c r="G103" s="155" t="str">
        <f t="shared" ref="G103:G166" si="30">IFERROR(VLOOKUP(E103,$AF$6:$AI$893,4,FALSE),"")</f>
        <v>0942</v>
      </c>
      <c r="H103" s="157">
        <v>0</v>
      </c>
      <c r="I103" s="157"/>
      <c r="J103" s="157"/>
      <c r="K103" s="157"/>
      <c r="L103" s="158"/>
      <c r="M103" s="159">
        <v>43009</v>
      </c>
      <c r="N103" s="159">
        <v>45260</v>
      </c>
      <c r="O103" s="158" t="s">
        <v>668</v>
      </c>
      <c r="P103" s="160" t="s">
        <v>669</v>
      </c>
      <c r="Q103" s="161"/>
      <c r="R103" t="str">
        <f>IF(C103="","",'[1]OPĆI DIO'!$C$1)</f>
        <v>2225 SVEUČILIŠTE U RIJECI - MEDICINSKI FAKULTET</v>
      </c>
      <c r="S103" t="str">
        <f t="shared" si="18"/>
        <v>322</v>
      </c>
      <c r="T103" t="str">
        <f t="shared" si="19"/>
        <v>32</v>
      </c>
      <c r="U103" t="str">
        <f t="shared" si="25"/>
        <v>94</v>
      </c>
      <c r="V103" t="str">
        <f t="shared" si="20"/>
        <v>3</v>
      </c>
      <c r="AF103" t="s">
        <v>1530</v>
      </c>
      <c r="AG103" t="s">
        <v>1531</v>
      </c>
      <c r="AH103" t="str">
        <f t="shared" si="27"/>
        <v>A679072</v>
      </c>
      <c r="AI103" t="s">
        <v>593</v>
      </c>
    </row>
    <row r="104" spans="1:35" x14ac:dyDescent="0.25">
      <c r="A104" s="154">
        <v>563</v>
      </c>
      <c r="B104" s="155" t="str">
        <f t="shared" si="17"/>
        <v>Europski fond za regionalni razvoj (ERDF)</v>
      </c>
      <c r="C104" s="158">
        <v>3233</v>
      </c>
      <c r="D104" s="155" t="str">
        <f t="shared" si="28"/>
        <v>Usluge promidžbe i informiranja</v>
      </c>
      <c r="E104" s="156" t="s">
        <v>667</v>
      </c>
      <c r="F104" s="155" t="str">
        <f t="shared" si="29"/>
        <v>Vrhunska istraživanja Znanstvenih centara izvrsnosti</v>
      </c>
      <c r="G104" s="155" t="str">
        <f t="shared" si="30"/>
        <v>0942</v>
      </c>
      <c r="H104" s="157">
        <v>0</v>
      </c>
      <c r="I104" s="157"/>
      <c r="J104" s="157"/>
      <c r="K104" s="157"/>
      <c r="L104" s="158"/>
      <c r="M104" s="159">
        <v>43009</v>
      </c>
      <c r="N104" s="159">
        <v>45260</v>
      </c>
      <c r="O104" s="158" t="s">
        <v>668</v>
      </c>
      <c r="P104" s="160" t="s">
        <v>669</v>
      </c>
      <c r="Q104" s="161"/>
      <c r="R104" t="str">
        <f>IF(C104="","",'[1]OPĆI DIO'!$C$1)</f>
        <v>2225 SVEUČILIŠTE U RIJECI - MEDICINSKI FAKULTET</v>
      </c>
      <c r="S104" t="str">
        <f t="shared" si="18"/>
        <v>323</v>
      </c>
      <c r="T104" t="str">
        <f t="shared" si="19"/>
        <v>32</v>
      </c>
      <c r="U104" t="str">
        <f t="shared" si="25"/>
        <v>94</v>
      </c>
      <c r="V104" t="str">
        <f t="shared" si="20"/>
        <v>3</v>
      </c>
      <c r="AF104" t="s">
        <v>1532</v>
      </c>
      <c r="AG104" t="s">
        <v>1533</v>
      </c>
      <c r="AH104" t="str">
        <f t="shared" si="27"/>
        <v>A679072</v>
      </c>
      <c r="AI104" t="s">
        <v>593</v>
      </c>
    </row>
    <row r="105" spans="1:35" x14ac:dyDescent="0.25">
      <c r="A105" s="154">
        <v>563</v>
      </c>
      <c r="B105" s="155" t="str">
        <f t="shared" si="17"/>
        <v>Europski fond za regionalni razvoj (ERDF)</v>
      </c>
      <c r="C105" s="158">
        <v>3238</v>
      </c>
      <c r="D105" s="155" t="str">
        <f t="shared" si="28"/>
        <v>Računalne usluge</v>
      </c>
      <c r="E105" s="156" t="s">
        <v>667</v>
      </c>
      <c r="F105" s="155" t="str">
        <f t="shared" si="29"/>
        <v>Vrhunska istraživanja Znanstvenih centara izvrsnosti</v>
      </c>
      <c r="G105" s="155" t="str">
        <f t="shared" si="30"/>
        <v>0942</v>
      </c>
      <c r="H105" s="157">
        <v>0</v>
      </c>
      <c r="I105" s="157"/>
      <c r="J105" s="157"/>
      <c r="K105" s="157"/>
      <c r="L105" s="158"/>
      <c r="M105" s="159">
        <v>43009</v>
      </c>
      <c r="N105" s="159">
        <v>45260</v>
      </c>
      <c r="O105" s="158" t="s">
        <v>668</v>
      </c>
      <c r="P105" s="160" t="s">
        <v>669</v>
      </c>
      <c r="Q105" s="161"/>
      <c r="R105" t="str">
        <f>IF(C105="","",'[1]OPĆI DIO'!$C$1)</f>
        <v>2225 SVEUČILIŠTE U RIJECI - MEDICINSKI FAKULTET</v>
      </c>
      <c r="S105" t="str">
        <f t="shared" si="18"/>
        <v>323</v>
      </c>
      <c r="T105" t="str">
        <f t="shared" si="19"/>
        <v>32</v>
      </c>
      <c r="U105" t="str">
        <f t="shared" si="25"/>
        <v>94</v>
      </c>
      <c r="V105" t="str">
        <f t="shared" si="20"/>
        <v>3</v>
      </c>
      <c r="AF105" t="s">
        <v>1534</v>
      </c>
      <c r="AG105" t="s">
        <v>1535</v>
      </c>
      <c r="AH105" t="str">
        <f t="shared" si="27"/>
        <v>A679072</v>
      </c>
      <c r="AI105" t="s">
        <v>593</v>
      </c>
    </row>
    <row r="106" spans="1:35" x14ac:dyDescent="0.25">
      <c r="A106" s="154">
        <v>563</v>
      </c>
      <c r="B106" s="155" t="str">
        <f t="shared" si="17"/>
        <v>Europski fond za regionalni razvoj (ERDF)</v>
      </c>
      <c r="C106" s="158">
        <v>3293</v>
      </c>
      <c r="D106" s="155" t="str">
        <f t="shared" si="28"/>
        <v>Reprezentacija</v>
      </c>
      <c r="E106" s="156" t="s">
        <v>667</v>
      </c>
      <c r="F106" s="155" t="str">
        <f t="shared" si="29"/>
        <v>Vrhunska istraživanja Znanstvenih centara izvrsnosti</v>
      </c>
      <c r="G106" s="155" t="str">
        <f t="shared" si="30"/>
        <v>0942</v>
      </c>
      <c r="H106" s="157"/>
      <c r="I106" s="157"/>
      <c r="J106" s="157"/>
      <c r="K106" s="157">
        <v>1003</v>
      </c>
      <c r="L106" s="158"/>
      <c r="M106" s="159">
        <v>43009</v>
      </c>
      <c r="N106" s="159">
        <v>45260</v>
      </c>
      <c r="O106" s="158" t="s">
        <v>668</v>
      </c>
      <c r="P106" s="160" t="s">
        <v>669</v>
      </c>
      <c r="Q106" s="161"/>
      <c r="R106" t="str">
        <f>IF(C106="","",'[1]OPĆI DIO'!$C$1)</f>
        <v>2225 SVEUČILIŠTE U RIJECI - MEDICINSKI FAKULTET</v>
      </c>
      <c r="S106" t="str">
        <f t="shared" si="18"/>
        <v>329</v>
      </c>
      <c r="T106" t="str">
        <f t="shared" si="19"/>
        <v>32</v>
      </c>
      <c r="U106" t="str">
        <f t="shared" si="25"/>
        <v>94</v>
      </c>
      <c r="V106" t="str">
        <f t="shared" si="20"/>
        <v>3</v>
      </c>
      <c r="AF106" t="s">
        <v>1536</v>
      </c>
      <c r="AG106" t="s">
        <v>1537</v>
      </c>
      <c r="AH106" t="str">
        <f t="shared" si="27"/>
        <v>A679072</v>
      </c>
      <c r="AI106" t="s">
        <v>593</v>
      </c>
    </row>
    <row r="107" spans="1:35" x14ac:dyDescent="0.25">
      <c r="A107" s="154">
        <v>52</v>
      </c>
      <c r="B107" s="155" t="str">
        <f t="shared" si="17"/>
        <v>Ostale pomoći</v>
      </c>
      <c r="C107" s="172">
        <v>3111</v>
      </c>
      <c r="D107" s="155" t="str">
        <f t="shared" si="28"/>
        <v>Plaće za redovan rad</v>
      </c>
      <c r="E107" s="156" t="s">
        <v>672</v>
      </c>
      <c r="F107" s="155" t="str">
        <f t="shared" si="29"/>
        <v>NOVI PODPROJEKT</v>
      </c>
      <c r="G107" s="155" t="str">
        <f t="shared" si="30"/>
        <v>NOVI PODPROJEKT</v>
      </c>
      <c r="H107" s="157"/>
      <c r="I107" s="157"/>
      <c r="J107" s="157"/>
      <c r="K107" s="157">
        <v>5727.66</v>
      </c>
      <c r="L107" s="158" t="s">
        <v>1961</v>
      </c>
      <c r="M107" s="159">
        <v>44927</v>
      </c>
      <c r="N107" s="159">
        <v>46356</v>
      </c>
      <c r="O107" s="158" t="s">
        <v>1962</v>
      </c>
      <c r="P107" s="160" t="s">
        <v>1963</v>
      </c>
      <c r="Q107" s="161"/>
      <c r="R107" t="str">
        <f>IF(C107="","",'[1]OPĆI DIO'!$C$1)</f>
        <v>2225 SVEUČILIŠTE U RIJECI - MEDICINSKI FAKULTET</v>
      </c>
      <c r="S107" t="str">
        <f t="shared" si="18"/>
        <v>311</v>
      </c>
      <c r="T107" t="str">
        <f t="shared" si="19"/>
        <v>31</v>
      </c>
      <c r="U107" t="str">
        <f t="shared" ref="U107" si="31">MID(G107,2,2)</f>
        <v>OV</v>
      </c>
      <c r="V107" t="str">
        <f t="shared" si="20"/>
        <v>3</v>
      </c>
      <c r="AF107" t="s">
        <v>848</v>
      </c>
      <c r="AG107" t="s">
        <v>849</v>
      </c>
      <c r="AH107" t="str">
        <f t="shared" ref="AH107:AH108" si="32">LEFT(AF107,7)</f>
        <v>A679077</v>
      </c>
      <c r="AI107" t="s">
        <v>593</v>
      </c>
    </row>
    <row r="108" spans="1:35" x14ac:dyDescent="0.25">
      <c r="A108" s="154">
        <v>52</v>
      </c>
      <c r="B108" s="155" t="str">
        <f t="shared" si="17"/>
        <v>Ostale pomoći</v>
      </c>
      <c r="C108" s="172">
        <v>3132</v>
      </c>
      <c r="D108" s="155" t="str">
        <f t="shared" si="28"/>
        <v>Doprinosi za obvezno zdravstveno osiguranje</v>
      </c>
      <c r="E108" s="156" t="s">
        <v>672</v>
      </c>
      <c r="F108" s="155" t="str">
        <f t="shared" si="29"/>
        <v>NOVI PODPROJEKT</v>
      </c>
      <c r="G108" s="155" t="str">
        <f t="shared" si="30"/>
        <v>NOVI PODPROJEKT</v>
      </c>
      <c r="H108" s="157"/>
      <c r="I108" s="157"/>
      <c r="J108" s="157"/>
      <c r="K108" s="157">
        <v>945.02</v>
      </c>
      <c r="L108" s="158" t="s">
        <v>1961</v>
      </c>
      <c r="M108" s="159">
        <v>44927</v>
      </c>
      <c r="N108" s="159">
        <v>46356</v>
      </c>
      <c r="O108" s="158" t="s">
        <v>1962</v>
      </c>
      <c r="P108" s="160" t="s">
        <v>1963</v>
      </c>
      <c r="Q108" s="161"/>
      <c r="R108" t="str">
        <f>IF(C108="","",'[1]OPĆI DIO'!$C$1)</f>
        <v>2225 SVEUČILIŠTE U RIJECI - MEDICINSKI FAKULTET</v>
      </c>
      <c r="S108" t="str">
        <f t="shared" si="18"/>
        <v>313</v>
      </c>
      <c r="T108" t="str">
        <f t="shared" si="19"/>
        <v>31</v>
      </c>
      <c r="U108" t="str">
        <f t="shared" ref="U108:U126" si="33">MID(G108,2,2)</f>
        <v>OV</v>
      </c>
      <c r="V108" t="str">
        <f t="shared" si="20"/>
        <v>3</v>
      </c>
      <c r="AF108" t="s">
        <v>850</v>
      </c>
      <c r="AG108" t="s">
        <v>851</v>
      </c>
      <c r="AH108" t="str">
        <f t="shared" si="32"/>
        <v>A679077</v>
      </c>
      <c r="AI108" t="s">
        <v>593</v>
      </c>
    </row>
    <row r="109" spans="1:35" x14ac:dyDescent="0.25">
      <c r="A109" s="154">
        <v>52</v>
      </c>
      <c r="B109" s="155" t="str">
        <f t="shared" si="17"/>
        <v>Ostale pomoći</v>
      </c>
      <c r="C109" s="172">
        <v>3211</v>
      </c>
      <c r="D109" s="155" t="str">
        <f t="shared" si="28"/>
        <v>Službena putovanja</v>
      </c>
      <c r="E109" s="156" t="s">
        <v>672</v>
      </c>
      <c r="F109" s="155" t="str">
        <f t="shared" si="29"/>
        <v>NOVI PODPROJEKT</v>
      </c>
      <c r="G109" s="155" t="str">
        <f t="shared" si="30"/>
        <v>NOVI PODPROJEKT</v>
      </c>
      <c r="H109" s="157"/>
      <c r="I109" s="157"/>
      <c r="J109" s="157"/>
      <c r="K109" s="157">
        <v>2445.7999999999997</v>
      </c>
      <c r="L109" s="158" t="s">
        <v>1961</v>
      </c>
      <c r="M109" s="159">
        <v>44927</v>
      </c>
      <c r="N109" s="159">
        <v>46356</v>
      </c>
      <c r="O109" s="158" t="s">
        <v>1962</v>
      </c>
      <c r="P109" s="160" t="s">
        <v>1963</v>
      </c>
      <c r="Q109" s="161"/>
      <c r="R109" t="str">
        <f>IF(C109="","",'[1]OPĆI DIO'!$C$1)</f>
        <v>2225 SVEUČILIŠTE U RIJECI - MEDICINSKI FAKULTET</v>
      </c>
      <c r="S109" t="str">
        <f t="shared" si="18"/>
        <v>321</v>
      </c>
      <c r="T109" t="str">
        <f t="shared" si="19"/>
        <v>32</v>
      </c>
      <c r="U109" t="str">
        <f t="shared" si="33"/>
        <v>OV</v>
      </c>
      <c r="V109" t="str">
        <f t="shared" si="20"/>
        <v>3</v>
      </c>
      <c r="AF109" t="s">
        <v>852</v>
      </c>
      <c r="AG109" t="s">
        <v>853</v>
      </c>
      <c r="AH109" t="str">
        <f t="shared" ref="AH109:AH130" si="34">LEFT(AF109,7)</f>
        <v>A679077</v>
      </c>
      <c r="AI109" t="s">
        <v>593</v>
      </c>
    </row>
    <row r="110" spans="1:35" x14ac:dyDescent="0.25">
      <c r="A110" s="154">
        <v>52</v>
      </c>
      <c r="B110" s="155" t="str">
        <f t="shared" si="17"/>
        <v>Ostale pomoći</v>
      </c>
      <c r="C110" s="172">
        <v>3213</v>
      </c>
      <c r="D110" s="155" t="str">
        <f t="shared" si="28"/>
        <v>Stručno usavršavanje zaposlenika</v>
      </c>
      <c r="E110" s="156" t="s">
        <v>672</v>
      </c>
      <c r="F110" s="155" t="str">
        <f t="shared" si="29"/>
        <v>NOVI PODPROJEKT</v>
      </c>
      <c r="G110" s="155" t="str">
        <f t="shared" si="30"/>
        <v>NOVI PODPROJEKT</v>
      </c>
      <c r="H110" s="157"/>
      <c r="I110" s="157"/>
      <c r="J110" s="157"/>
      <c r="K110" s="157">
        <v>850</v>
      </c>
      <c r="L110" s="158" t="s">
        <v>1961</v>
      </c>
      <c r="M110" s="159">
        <v>44927</v>
      </c>
      <c r="N110" s="159">
        <v>46356</v>
      </c>
      <c r="O110" s="158" t="s">
        <v>1962</v>
      </c>
      <c r="P110" s="160" t="s">
        <v>1963</v>
      </c>
      <c r="Q110" s="161"/>
      <c r="R110" t="str">
        <f>IF(C110="","",'[1]OPĆI DIO'!$C$1)</f>
        <v>2225 SVEUČILIŠTE U RIJECI - MEDICINSKI FAKULTET</v>
      </c>
      <c r="S110" t="str">
        <f t="shared" si="18"/>
        <v>321</v>
      </c>
      <c r="T110" t="str">
        <f t="shared" si="19"/>
        <v>32</v>
      </c>
      <c r="U110" t="str">
        <f t="shared" si="33"/>
        <v>OV</v>
      </c>
      <c r="V110" t="str">
        <f t="shared" si="20"/>
        <v>3</v>
      </c>
      <c r="AF110" t="s">
        <v>855</v>
      </c>
      <c r="AG110" t="s">
        <v>856</v>
      </c>
      <c r="AH110" t="str">
        <f t="shared" si="34"/>
        <v>A679077</v>
      </c>
      <c r="AI110" t="s">
        <v>593</v>
      </c>
    </row>
    <row r="111" spans="1:35" x14ac:dyDescent="0.25">
      <c r="A111" s="154">
        <v>52</v>
      </c>
      <c r="B111" s="155" t="str">
        <f t="shared" si="17"/>
        <v>Ostale pomoći</v>
      </c>
      <c r="C111" s="172">
        <v>3221</v>
      </c>
      <c r="D111" s="155" t="str">
        <f t="shared" si="28"/>
        <v>Uredski materijal i ostali materijalni rashodi</v>
      </c>
      <c r="E111" s="156" t="s">
        <v>672</v>
      </c>
      <c r="F111" s="155" t="str">
        <f t="shared" si="29"/>
        <v>NOVI PODPROJEKT</v>
      </c>
      <c r="G111" s="155" t="str">
        <f t="shared" si="30"/>
        <v>NOVI PODPROJEKT</v>
      </c>
      <c r="H111" s="157"/>
      <c r="I111" s="157"/>
      <c r="J111" s="157"/>
      <c r="K111" s="157">
        <v>223.13</v>
      </c>
      <c r="L111" s="158" t="s">
        <v>1961</v>
      </c>
      <c r="M111" s="159">
        <v>44927</v>
      </c>
      <c r="N111" s="159">
        <v>46356</v>
      </c>
      <c r="O111" s="158" t="s">
        <v>1962</v>
      </c>
      <c r="P111" s="160" t="s">
        <v>1963</v>
      </c>
      <c r="Q111" s="161"/>
      <c r="R111" t="str">
        <f>IF(C111="","",'[1]OPĆI DIO'!$C$1)</f>
        <v>2225 SVEUČILIŠTE U RIJECI - MEDICINSKI FAKULTET</v>
      </c>
      <c r="S111" t="str">
        <f t="shared" si="18"/>
        <v>322</v>
      </c>
      <c r="T111" t="str">
        <f t="shared" si="19"/>
        <v>32</v>
      </c>
      <c r="U111" t="str">
        <f t="shared" si="33"/>
        <v>OV</v>
      </c>
      <c r="V111" t="str">
        <f t="shared" si="20"/>
        <v>3</v>
      </c>
      <c r="AF111" t="s">
        <v>857</v>
      </c>
      <c r="AG111" t="s">
        <v>858</v>
      </c>
      <c r="AH111" t="str">
        <f t="shared" si="34"/>
        <v>A679077</v>
      </c>
      <c r="AI111" t="s">
        <v>593</v>
      </c>
    </row>
    <row r="112" spans="1:35" x14ac:dyDescent="0.25">
      <c r="A112" s="154">
        <v>52</v>
      </c>
      <c r="B112" s="155" t="str">
        <f t="shared" si="17"/>
        <v>Ostale pomoći</v>
      </c>
      <c r="C112" s="172">
        <v>3233</v>
      </c>
      <c r="D112" s="155" t="str">
        <f t="shared" si="28"/>
        <v>Usluge promidžbe i informiranja</v>
      </c>
      <c r="E112" s="156" t="s">
        <v>672</v>
      </c>
      <c r="F112" s="155" t="str">
        <f t="shared" si="29"/>
        <v>NOVI PODPROJEKT</v>
      </c>
      <c r="G112" s="155" t="str">
        <f t="shared" si="30"/>
        <v>NOVI PODPROJEKT</v>
      </c>
      <c r="H112" s="157"/>
      <c r="I112" s="157"/>
      <c r="J112" s="157"/>
      <c r="K112" s="157">
        <v>0</v>
      </c>
      <c r="L112" s="158" t="s">
        <v>1961</v>
      </c>
      <c r="M112" s="159">
        <v>44927</v>
      </c>
      <c r="N112" s="159">
        <v>46356</v>
      </c>
      <c r="O112" s="158" t="s">
        <v>1962</v>
      </c>
      <c r="P112" s="160" t="s">
        <v>1963</v>
      </c>
      <c r="Q112" s="161"/>
      <c r="R112" t="str">
        <f>IF(C112="","",'[1]OPĆI DIO'!$C$1)</f>
        <v>2225 SVEUČILIŠTE U RIJECI - MEDICINSKI FAKULTET</v>
      </c>
      <c r="S112" t="str">
        <f t="shared" si="18"/>
        <v>323</v>
      </c>
      <c r="T112" t="str">
        <f t="shared" si="19"/>
        <v>32</v>
      </c>
      <c r="U112" t="str">
        <f t="shared" si="33"/>
        <v>OV</v>
      </c>
      <c r="V112" t="str">
        <f t="shared" si="20"/>
        <v>3</v>
      </c>
      <c r="AF112" t="s">
        <v>859</v>
      </c>
      <c r="AG112" t="s">
        <v>860</v>
      </c>
      <c r="AH112" t="str">
        <f t="shared" si="34"/>
        <v>A679077</v>
      </c>
      <c r="AI112" t="s">
        <v>593</v>
      </c>
    </row>
    <row r="113" spans="1:35" x14ac:dyDescent="0.25">
      <c r="A113" s="154">
        <v>52</v>
      </c>
      <c r="B113" s="155" t="str">
        <f t="shared" si="17"/>
        <v>Ostale pomoći</v>
      </c>
      <c r="C113" s="172">
        <v>3237</v>
      </c>
      <c r="D113" s="155" t="str">
        <f t="shared" si="28"/>
        <v>Intelektualne i osobne usluge</v>
      </c>
      <c r="E113" s="156" t="s">
        <v>672</v>
      </c>
      <c r="F113" s="155" t="str">
        <f t="shared" si="29"/>
        <v>NOVI PODPROJEKT</v>
      </c>
      <c r="G113" s="155" t="str">
        <f t="shared" si="30"/>
        <v>NOVI PODPROJEKT</v>
      </c>
      <c r="H113" s="157"/>
      <c r="I113" s="157"/>
      <c r="J113" s="157"/>
      <c r="K113" s="157">
        <v>5524.32</v>
      </c>
      <c r="L113" s="158" t="s">
        <v>1961</v>
      </c>
      <c r="M113" s="159">
        <v>44927</v>
      </c>
      <c r="N113" s="159">
        <v>46356</v>
      </c>
      <c r="O113" s="158" t="s">
        <v>1962</v>
      </c>
      <c r="P113" s="160" t="s">
        <v>1963</v>
      </c>
      <c r="Q113" s="161"/>
      <c r="R113" t="str">
        <f>IF(C113="","",'[1]OPĆI DIO'!$C$1)</f>
        <v>2225 SVEUČILIŠTE U RIJECI - MEDICINSKI FAKULTET</v>
      </c>
      <c r="S113" t="str">
        <f t="shared" si="18"/>
        <v>323</v>
      </c>
      <c r="T113" t="str">
        <f t="shared" si="19"/>
        <v>32</v>
      </c>
      <c r="U113" t="str">
        <f t="shared" si="33"/>
        <v>OV</v>
      </c>
      <c r="V113" t="str">
        <f t="shared" si="20"/>
        <v>3</v>
      </c>
      <c r="AF113" t="s">
        <v>861</v>
      </c>
      <c r="AG113" t="s">
        <v>862</v>
      </c>
      <c r="AH113" t="str">
        <f t="shared" si="34"/>
        <v>A679077</v>
      </c>
      <c r="AI113" t="s">
        <v>593</v>
      </c>
    </row>
    <row r="114" spans="1:35" x14ac:dyDescent="0.25">
      <c r="A114" s="154">
        <v>52</v>
      </c>
      <c r="B114" s="155" t="str">
        <f t="shared" si="17"/>
        <v>Ostale pomoći</v>
      </c>
      <c r="C114" s="172">
        <v>3239</v>
      </c>
      <c r="D114" s="155" t="str">
        <f t="shared" si="28"/>
        <v>Ostale usluge</v>
      </c>
      <c r="E114" s="156" t="s">
        <v>672</v>
      </c>
      <c r="F114" s="155" t="str">
        <f t="shared" si="29"/>
        <v>NOVI PODPROJEKT</v>
      </c>
      <c r="G114" s="155" t="str">
        <f t="shared" si="30"/>
        <v>NOVI PODPROJEKT</v>
      </c>
      <c r="H114" s="157"/>
      <c r="I114" s="157"/>
      <c r="J114" s="157"/>
      <c r="K114" s="157">
        <v>1911.88</v>
      </c>
      <c r="L114" s="158" t="s">
        <v>1961</v>
      </c>
      <c r="M114" s="159">
        <v>44927</v>
      </c>
      <c r="N114" s="159">
        <v>46356</v>
      </c>
      <c r="O114" s="158" t="s">
        <v>1962</v>
      </c>
      <c r="P114" s="160" t="s">
        <v>1963</v>
      </c>
      <c r="Q114" s="161"/>
      <c r="R114" t="str">
        <f>IF(C114="","",'[1]OPĆI DIO'!$C$1)</f>
        <v>2225 SVEUČILIŠTE U RIJECI - MEDICINSKI FAKULTET</v>
      </c>
      <c r="S114" t="str">
        <f t="shared" si="18"/>
        <v>323</v>
      </c>
      <c r="T114" t="str">
        <f t="shared" si="19"/>
        <v>32</v>
      </c>
      <c r="U114" t="str">
        <f t="shared" si="33"/>
        <v>OV</v>
      </c>
      <c r="V114" t="str">
        <f t="shared" si="20"/>
        <v>3</v>
      </c>
      <c r="AF114" t="s">
        <v>863</v>
      </c>
      <c r="AG114" t="s">
        <v>864</v>
      </c>
      <c r="AH114" t="str">
        <f t="shared" si="34"/>
        <v>A679077</v>
      </c>
      <c r="AI114" t="s">
        <v>593</v>
      </c>
    </row>
    <row r="115" spans="1:35" x14ac:dyDescent="0.25">
      <c r="A115" s="154">
        <v>52</v>
      </c>
      <c r="B115" s="155" t="str">
        <f t="shared" si="17"/>
        <v>Ostale pomoći</v>
      </c>
      <c r="C115" s="172">
        <v>3213</v>
      </c>
      <c r="D115" s="155" t="str">
        <f t="shared" si="28"/>
        <v>Stručno usavršavanje zaposlenika</v>
      </c>
      <c r="E115" s="156" t="s">
        <v>748</v>
      </c>
      <c r="F115" s="155" t="str">
        <f t="shared" si="29"/>
        <v>KLIMOD</v>
      </c>
      <c r="G115" s="155" t="str">
        <f t="shared" si="30"/>
        <v>0942</v>
      </c>
      <c r="H115" s="157"/>
      <c r="I115" s="157"/>
      <c r="J115" s="157"/>
      <c r="K115" s="157">
        <v>297</v>
      </c>
      <c r="L115" s="158"/>
      <c r="M115" s="159">
        <v>43908</v>
      </c>
      <c r="N115" s="159">
        <v>45002</v>
      </c>
      <c r="O115" s="158" t="s">
        <v>749</v>
      </c>
      <c r="P115" s="160" t="s">
        <v>750</v>
      </c>
      <c r="Q115" s="161"/>
      <c r="R115" t="str">
        <f>IF(C115="","",'[1]OPĆI DIO'!$C$1)</f>
        <v>2225 SVEUČILIŠTE U RIJECI - MEDICINSKI FAKULTET</v>
      </c>
      <c r="S115" t="str">
        <f t="shared" si="18"/>
        <v>321</v>
      </c>
      <c r="T115" t="str">
        <f t="shared" si="19"/>
        <v>32</v>
      </c>
      <c r="U115" t="str">
        <f t="shared" si="33"/>
        <v>94</v>
      </c>
      <c r="V115" t="str">
        <f t="shared" si="20"/>
        <v>3</v>
      </c>
      <c r="AF115" t="s">
        <v>865</v>
      </c>
      <c r="AG115" t="s">
        <v>707</v>
      </c>
      <c r="AH115" t="str">
        <f t="shared" si="34"/>
        <v>A679077</v>
      </c>
      <c r="AI115" t="s">
        <v>593</v>
      </c>
    </row>
    <row r="116" spans="1:35" x14ac:dyDescent="0.25">
      <c r="A116" s="154">
        <v>52</v>
      </c>
      <c r="B116" s="155" t="str">
        <f t="shared" si="17"/>
        <v>Ostale pomoći</v>
      </c>
      <c r="C116" s="172">
        <v>3235</v>
      </c>
      <c r="D116" s="155" t="str">
        <f t="shared" si="28"/>
        <v>Zakupnine i najamnine</v>
      </c>
      <c r="E116" s="156" t="s">
        <v>708</v>
      </c>
      <c r="F116" s="155" t="str">
        <f t="shared" si="29"/>
        <v>Razvoj inovativnog brzog testa za dijagnozu subkliničkog mastitisa u mliječnih krava</v>
      </c>
      <c r="G116" s="155" t="str">
        <f t="shared" si="30"/>
        <v>0942</v>
      </c>
      <c r="H116" s="157"/>
      <c r="I116" s="157"/>
      <c r="J116" s="157"/>
      <c r="K116" s="157">
        <v>526</v>
      </c>
      <c r="L116" s="158"/>
      <c r="M116" s="159">
        <v>43916</v>
      </c>
      <c r="N116" s="159">
        <v>45010</v>
      </c>
      <c r="O116" s="158" t="s">
        <v>709</v>
      </c>
      <c r="P116" s="160" t="s">
        <v>710</v>
      </c>
      <c r="Q116" s="161"/>
      <c r="R116" t="str">
        <f>IF(C116="","",'[1]OPĆI DIO'!$C$1)</f>
        <v>2225 SVEUČILIŠTE U RIJECI - MEDICINSKI FAKULTET</v>
      </c>
      <c r="S116" t="str">
        <f t="shared" si="18"/>
        <v>323</v>
      </c>
      <c r="T116" t="str">
        <f t="shared" si="19"/>
        <v>32</v>
      </c>
      <c r="U116" t="str">
        <f t="shared" si="33"/>
        <v>94</v>
      </c>
      <c r="V116" t="str">
        <f t="shared" si="20"/>
        <v>3</v>
      </c>
      <c r="AF116" t="s">
        <v>866</v>
      </c>
      <c r="AG116" t="s">
        <v>867</v>
      </c>
      <c r="AH116" t="str">
        <f t="shared" si="34"/>
        <v>A679077</v>
      </c>
      <c r="AI116" t="s">
        <v>593</v>
      </c>
    </row>
    <row r="117" spans="1:35" x14ac:dyDescent="0.25">
      <c r="A117" s="154">
        <v>52</v>
      </c>
      <c r="B117" s="155" t="str">
        <f t="shared" si="17"/>
        <v>Ostale pomoći</v>
      </c>
      <c r="C117" s="172">
        <v>3237</v>
      </c>
      <c r="D117" s="155" t="str">
        <f t="shared" si="28"/>
        <v>Intelektualne i osobne usluge</v>
      </c>
      <c r="E117" s="156" t="s">
        <v>708</v>
      </c>
      <c r="F117" s="155" t="str">
        <f t="shared" si="29"/>
        <v>Razvoj inovativnog brzog testa za dijagnozu subkliničkog mastitisa u mliječnih krava</v>
      </c>
      <c r="G117" s="155" t="str">
        <f t="shared" si="30"/>
        <v>0942</v>
      </c>
      <c r="H117" s="157"/>
      <c r="I117" s="157"/>
      <c r="J117" s="157"/>
      <c r="K117" s="157">
        <v>300</v>
      </c>
      <c r="L117" s="158"/>
      <c r="M117" s="159">
        <v>43916</v>
      </c>
      <c r="N117" s="159">
        <v>45010</v>
      </c>
      <c r="O117" s="158" t="s">
        <v>709</v>
      </c>
      <c r="P117" s="160" t="s">
        <v>710</v>
      </c>
      <c r="Q117" s="161"/>
      <c r="R117" t="str">
        <f>IF(C117="","",'[1]OPĆI DIO'!$C$1)</f>
        <v>2225 SVEUČILIŠTE U RIJECI - MEDICINSKI FAKULTET</v>
      </c>
      <c r="S117" t="str">
        <f t="shared" si="18"/>
        <v>323</v>
      </c>
      <c r="T117" t="str">
        <f t="shared" si="19"/>
        <v>32</v>
      </c>
      <c r="U117" t="str">
        <f t="shared" si="33"/>
        <v>94</v>
      </c>
      <c r="V117" t="str">
        <f t="shared" si="20"/>
        <v>3</v>
      </c>
      <c r="AF117" t="s">
        <v>868</v>
      </c>
      <c r="AG117" t="s">
        <v>869</v>
      </c>
      <c r="AH117" t="str">
        <f t="shared" si="34"/>
        <v>A679077</v>
      </c>
      <c r="AI117" t="s">
        <v>593</v>
      </c>
    </row>
    <row r="118" spans="1:35" x14ac:dyDescent="0.25">
      <c r="A118" s="154">
        <v>52</v>
      </c>
      <c r="B118" s="155" t="str">
        <f t="shared" si="17"/>
        <v>Ostale pomoći</v>
      </c>
      <c r="C118" s="172">
        <v>4221</v>
      </c>
      <c r="D118" s="155" t="str">
        <f t="shared" si="28"/>
        <v>Uredska oprema i namještaj</v>
      </c>
      <c r="E118" s="156" t="s">
        <v>708</v>
      </c>
      <c r="F118" s="155" t="str">
        <f t="shared" si="29"/>
        <v>Razvoj inovativnog brzog testa za dijagnozu subkliničkog mastitisa u mliječnih krava</v>
      </c>
      <c r="G118" s="155" t="str">
        <f t="shared" si="30"/>
        <v>0942</v>
      </c>
      <c r="H118" s="157"/>
      <c r="I118" s="157"/>
      <c r="J118" s="157"/>
      <c r="K118" s="157">
        <v>0</v>
      </c>
      <c r="L118" s="158"/>
      <c r="M118" s="159">
        <v>43916</v>
      </c>
      <c r="N118" s="159">
        <v>45010</v>
      </c>
      <c r="O118" s="158" t="s">
        <v>709</v>
      </c>
      <c r="P118" s="160" t="s">
        <v>710</v>
      </c>
      <c r="Q118" s="161"/>
      <c r="R118" t="str">
        <f>IF(C118="","",'[1]OPĆI DIO'!$C$1)</f>
        <v>2225 SVEUČILIŠTE U RIJECI - MEDICINSKI FAKULTET</v>
      </c>
      <c r="S118" t="str">
        <f t="shared" si="18"/>
        <v>422</v>
      </c>
      <c r="T118" t="str">
        <f t="shared" si="19"/>
        <v>42</v>
      </c>
      <c r="U118" t="str">
        <f t="shared" si="33"/>
        <v>94</v>
      </c>
      <c r="V118" t="str">
        <f t="shared" si="20"/>
        <v>4</v>
      </c>
      <c r="AF118" t="s">
        <v>870</v>
      </c>
      <c r="AG118" t="s">
        <v>871</v>
      </c>
      <c r="AH118" t="str">
        <f t="shared" si="34"/>
        <v>A679077</v>
      </c>
      <c r="AI118" t="s">
        <v>593</v>
      </c>
    </row>
    <row r="119" spans="1:35" x14ac:dyDescent="0.25">
      <c r="A119" s="154"/>
      <c r="B119" s="155" t="str">
        <f t="shared" si="17"/>
        <v/>
      </c>
      <c r="C119" s="154"/>
      <c r="D119" s="155" t="str">
        <f t="shared" si="28"/>
        <v/>
      </c>
      <c r="E119" s="156"/>
      <c r="F119" s="155" t="str">
        <f t="shared" si="29"/>
        <v/>
      </c>
      <c r="G119" s="155" t="str">
        <f t="shared" si="30"/>
        <v/>
      </c>
      <c r="H119" s="157"/>
      <c r="I119" s="157"/>
      <c r="J119" s="157"/>
      <c r="K119" s="157"/>
      <c r="L119" s="158"/>
      <c r="M119" s="159"/>
      <c r="N119" s="159"/>
      <c r="O119" s="158"/>
      <c r="P119" s="160"/>
      <c r="Q119" s="161"/>
      <c r="R119" t="str">
        <f>IF(C119="","",'[1]OPĆI DIO'!$C$1)</f>
        <v/>
      </c>
      <c r="S119" t="str">
        <f t="shared" si="18"/>
        <v/>
      </c>
      <c r="T119" t="str">
        <f t="shared" si="19"/>
        <v/>
      </c>
      <c r="U119" t="str">
        <f t="shared" si="33"/>
        <v/>
      </c>
      <c r="V119" t="str">
        <f t="shared" si="20"/>
        <v/>
      </c>
      <c r="AF119" t="s">
        <v>872</v>
      </c>
      <c r="AG119" t="s">
        <v>873</v>
      </c>
      <c r="AH119" t="str">
        <f t="shared" si="34"/>
        <v>A679077</v>
      </c>
      <c r="AI119" t="s">
        <v>593</v>
      </c>
    </row>
    <row r="120" spans="1:35" x14ac:dyDescent="0.25">
      <c r="A120" s="154"/>
      <c r="B120" s="155" t="str">
        <f t="shared" si="17"/>
        <v/>
      </c>
      <c r="C120" s="154"/>
      <c r="D120" s="155" t="str">
        <f t="shared" si="28"/>
        <v/>
      </c>
      <c r="E120" s="156"/>
      <c r="F120" s="155" t="str">
        <f t="shared" si="29"/>
        <v/>
      </c>
      <c r="G120" s="155" t="str">
        <f t="shared" si="30"/>
        <v/>
      </c>
      <c r="H120" s="157"/>
      <c r="I120" s="157"/>
      <c r="J120" s="157"/>
      <c r="K120" s="157"/>
      <c r="L120" s="158"/>
      <c r="M120" s="159"/>
      <c r="N120" s="159"/>
      <c r="O120" s="158"/>
      <c r="P120" s="160"/>
      <c r="Q120" s="161"/>
      <c r="R120" t="str">
        <f>IF(C120="","",'[1]OPĆI DIO'!$C$1)</f>
        <v/>
      </c>
      <c r="S120" t="str">
        <f t="shared" si="18"/>
        <v/>
      </c>
      <c r="T120" t="str">
        <f t="shared" si="19"/>
        <v/>
      </c>
      <c r="U120" t="str">
        <f t="shared" si="33"/>
        <v/>
      </c>
      <c r="V120" t="str">
        <f t="shared" si="20"/>
        <v/>
      </c>
      <c r="AF120" t="s">
        <v>875</v>
      </c>
      <c r="AG120" t="s">
        <v>876</v>
      </c>
      <c r="AH120" t="str">
        <f t="shared" si="34"/>
        <v>A679077</v>
      </c>
      <c r="AI120" t="s">
        <v>593</v>
      </c>
    </row>
    <row r="121" spans="1:35" x14ac:dyDescent="0.25">
      <c r="A121" s="154"/>
      <c r="B121" s="155" t="str">
        <f t="shared" si="17"/>
        <v/>
      </c>
      <c r="C121" s="154"/>
      <c r="D121" s="155" t="str">
        <f t="shared" si="28"/>
        <v/>
      </c>
      <c r="E121" s="156"/>
      <c r="F121" s="155" t="str">
        <f t="shared" si="29"/>
        <v/>
      </c>
      <c r="G121" s="155" t="str">
        <f t="shared" si="30"/>
        <v/>
      </c>
      <c r="H121" s="157"/>
      <c r="I121" s="157"/>
      <c r="J121" s="157"/>
      <c r="K121" s="157"/>
      <c r="L121" s="158"/>
      <c r="M121" s="159"/>
      <c r="N121" s="159"/>
      <c r="O121" s="158"/>
      <c r="P121" s="160"/>
      <c r="Q121" s="161"/>
      <c r="R121" t="str">
        <f>IF(C121="","",'[1]OPĆI DIO'!$C$1)</f>
        <v/>
      </c>
      <c r="S121" t="str">
        <f t="shared" si="18"/>
        <v/>
      </c>
      <c r="T121" t="str">
        <f t="shared" si="19"/>
        <v/>
      </c>
      <c r="U121" t="str">
        <f t="shared" si="33"/>
        <v/>
      </c>
      <c r="V121" t="str">
        <f t="shared" si="20"/>
        <v/>
      </c>
      <c r="AF121" t="s">
        <v>1538</v>
      </c>
      <c r="AG121" t="s">
        <v>1539</v>
      </c>
      <c r="AH121" t="str">
        <f t="shared" si="34"/>
        <v>A679077</v>
      </c>
      <c r="AI121" t="s">
        <v>593</v>
      </c>
    </row>
    <row r="122" spans="1:35" x14ac:dyDescent="0.25">
      <c r="A122" s="154"/>
      <c r="B122" s="155" t="str">
        <f t="shared" si="17"/>
        <v/>
      </c>
      <c r="C122" s="154"/>
      <c r="D122" s="155" t="str">
        <f t="shared" si="28"/>
        <v/>
      </c>
      <c r="E122" s="156"/>
      <c r="F122" s="155" t="str">
        <f t="shared" si="29"/>
        <v/>
      </c>
      <c r="G122" s="155" t="str">
        <f t="shared" si="30"/>
        <v/>
      </c>
      <c r="H122" s="157"/>
      <c r="I122" s="157"/>
      <c r="J122" s="157"/>
      <c r="K122" s="157"/>
      <c r="L122" s="158"/>
      <c r="M122" s="159"/>
      <c r="N122" s="159"/>
      <c r="O122" s="158"/>
      <c r="P122" s="160"/>
      <c r="Q122" s="161"/>
      <c r="R122" t="str">
        <f>IF(C122="","",'[1]OPĆI DIO'!$C$1)</f>
        <v/>
      </c>
      <c r="S122" t="str">
        <f t="shared" si="18"/>
        <v/>
      </c>
      <c r="T122" t="str">
        <f t="shared" si="19"/>
        <v/>
      </c>
      <c r="U122" t="str">
        <f t="shared" si="33"/>
        <v/>
      </c>
      <c r="V122" t="str">
        <f t="shared" si="20"/>
        <v/>
      </c>
      <c r="AF122" t="s">
        <v>1540</v>
      </c>
      <c r="AG122" t="s">
        <v>1541</v>
      </c>
      <c r="AH122" t="str">
        <f t="shared" si="34"/>
        <v>A679077</v>
      </c>
      <c r="AI122" t="s">
        <v>593</v>
      </c>
    </row>
    <row r="123" spans="1:35" x14ac:dyDescent="0.25">
      <c r="A123" s="154"/>
      <c r="B123" s="155" t="str">
        <f t="shared" si="17"/>
        <v/>
      </c>
      <c r="C123" s="154"/>
      <c r="D123" s="155" t="str">
        <f t="shared" si="28"/>
        <v/>
      </c>
      <c r="E123" s="156"/>
      <c r="F123" s="155" t="str">
        <f t="shared" si="29"/>
        <v/>
      </c>
      <c r="G123" s="155" t="str">
        <f t="shared" si="30"/>
        <v/>
      </c>
      <c r="H123" s="157"/>
      <c r="I123" s="157"/>
      <c r="J123" s="157"/>
      <c r="K123" s="157"/>
      <c r="L123" s="158"/>
      <c r="M123" s="159"/>
      <c r="N123" s="159"/>
      <c r="O123" s="158"/>
      <c r="P123" s="160"/>
      <c r="Q123" s="161"/>
      <c r="R123" t="str">
        <f>IF(C123="","",'[1]OPĆI DIO'!$C$1)</f>
        <v/>
      </c>
      <c r="S123" t="str">
        <f t="shared" si="18"/>
        <v/>
      </c>
      <c r="T123" t="str">
        <f t="shared" si="19"/>
        <v/>
      </c>
      <c r="U123" t="str">
        <f t="shared" si="33"/>
        <v/>
      </c>
      <c r="V123" t="str">
        <f t="shared" si="20"/>
        <v/>
      </c>
      <c r="AF123" t="s">
        <v>1542</v>
      </c>
      <c r="AG123" t="s">
        <v>854</v>
      </c>
      <c r="AH123" t="str">
        <f t="shared" si="34"/>
        <v>A679077</v>
      </c>
      <c r="AI123" t="s">
        <v>593</v>
      </c>
    </row>
    <row r="124" spans="1:35" x14ac:dyDescent="0.25">
      <c r="A124" s="154"/>
      <c r="B124" s="155" t="str">
        <f t="shared" si="17"/>
        <v/>
      </c>
      <c r="C124" s="154"/>
      <c r="D124" s="155" t="str">
        <f t="shared" si="28"/>
        <v/>
      </c>
      <c r="E124" s="156"/>
      <c r="F124" s="155" t="str">
        <f t="shared" si="29"/>
        <v/>
      </c>
      <c r="G124" s="155" t="str">
        <f t="shared" si="30"/>
        <v/>
      </c>
      <c r="H124" s="157"/>
      <c r="I124" s="157"/>
      <c r="J124" s="157"/>
      <c r="K124" s="157"/>
      <c r="L124" s="158"/>
      <c r="M124" s="159"/>
      <c r="N124" s="159"/>
      <c r="O124" s="158"/>
      <c r="P124" s="160"/>
      <c r="Q124" s="161"/>
      <c r="R124" t="str">
        <f>IF(C124="","",'[1]OPĆI DIO'!$C$1)</f>
        <v/>
      </c>
      <c r="S124" t="str">
        <f t="shared" si="18"/>
        <v/>
      </c>
      <c r="T124" t="str">
        <f t="shared" si="19"/>
        <v/>
      </c>
      <c r="U124" t="str">
        <f t="shared" si="33"/>
        <v/>
      </c>
      <c r="V124" t="str">
        <f t="shared" si="20"/>
        <v/>
      </c>
      <c r="AF124" t="s">
        <v>1543</v>
      </c>
      <c r="AG124" t="s">
        <v>1544</v>
      </c>
      <c r="AH124" t="str">
        <f t="shared" si="34"/>
        <v>A679077</v>
      </c>
      <c r="AI124" t="s">
        <v>593</v>
      </c>
    </row>
    <row r="125" spans="1:35" x14ac:dyDescent="0.25">
      <c r="A125" s="154"/>
      <c r="B125" s="155" t="str">
        <f t="shared" si="17"/>
        <v/>
      </c>
      <c r="C125" s="154"/>
      <c r="D125" s="155" t="str">
        <f t="shared" si="28"/>
        <v/>
      </c>
      <c r="E125" s="156"/>
      <c r="F125" s="155" t="str">
        <f t="shared" si="29"/>
        <v/>
      </c>
      <c r="G125" s="155" t="str">
        <f t="shared" si="30"/>
        <v/>
      </c>
      <c r="H125" s="157"/>
      <c r="I125" s="157"/>
      <c r="J125" s="157"/>
      <c r="K125" s="157"/>
      <c r="L125" s="158"/>
      <c r="M125" s="159"/>
      <c r="N125" s="159"/>
      <c r="O125" s="158"/>
      <c r="P125" s="160"/>
      <c r="Q125" s="161"/>
      <c r="R125" t="str">
        <f>IF(C125="","",'[1]OPĆI DIO'!$C$1)</f>
        <v/>
      </c>
      <c r="S125" t="str">
        <f t="shared" si="18"/>
        <v/>
      </c>
      <c r="T125" t="str">
        <f t="shared" si="19"/>
        <v/>
      </c>
      <c r="U125" t="str">
        <f t="shared" si="33"/>
        <v/>
      </c>
      <c r="V125" t="str">
        <f t="shared" si="20"/>
        <v/>
      </c>
      <c r="AF125" t="s">
        <v>1545</v>
      </c>
      <c r="AG125" t="s">
        <v>989</v>
      </c>
      <c r="AH125" t="str">
        <f t="shared" si="34"/>
        <v>A679077</v>
      </c>
      <c r="AI125" t="s">
        <v>593</v>
      </c>
    </row>
    <row r="126" spans="1:35" x14ac:dyDescent="0.25">
      <c r="A126" s="154"/>
      <c r="B126" s="155" t="str">
        <f t="shared" si="17"/>
        <v/>
      </c>
      <c r="C126" s="154"/>
      <c r="D126" s="155" t="str">
        <f t="shared" si="28"/>
        <v/>
      </c>
      <c r="E126" s="156"/>
      <c r="F126" s="155" t="str">
        <f t="shared" si="29"/>
        <v/>
      </c>
      <c r="G126" s="155" t="str">
        <f t="shared" si="30"/>
        <v/>
      </c>
      <c r="H126" s="157"/>
      <c r="I126" s="157"/>
      <c r="J126" s="157"/>
      <c r="K126" s="157"/>
      <c r="L126" s="158"/>
      <c r="M126" s="159"/>
      <c r="N126" s="159"/>
      <c r="O126" s="158"/>
      <c r="P126" s="160"/>
      <c r="Q126" s="161"/>
      <c r="R126" t="str">
        <f>IF(C126="","",'[1]OPĆI DIO'!$C$1)</f>
        <v/>
      </c>
      <c r="S126" t="str">
        <f t="shared" si="18"/>
        <v/>
      </c>
      <c r="T126" t="str">
        <f t="shared" si="19"/>
        <v/>
      </c>
      <c r="U126" t="str">
        <f t="shared" si="33"/>
        <v/>
      </c>
      <c r="V126" t="str">
        <f t="shared" si="20"/>
        <v/>
      </c>
      <c r="AF126" t="s">
        <v>1546</v>
      </c>
      <c r="AG126" t="s">
        <v>1547</v>
      </c>
      <c r="AH126" t="str">
        <f t="shared" si="34"/>
        <v>A679077</v>
      </c>
      <c r="AI126" t="s">
        <v>593</v>
      </c>
    </row>
    <row r="127" spans="1:35" x14ac:dyDescent="0.25">
      <c r="A127" s="154"/>
      <c r="B127" s="155" t="str">
        <f t="shared" si="17"/>
        <v/>
      </c>
      <c r="C127" s="154"/>
      <c r="D127" s="155" t="str">
        <f t="shared" si="28"/>
        <v/>
      </c>
      <c r="E127" s="156"/>
      <c r="F127" s="155" t="str">
        <f t="shared" si="29"/>
        <v/>
      </c>
      <c r="G127" s="155" t="str">
        <f t="shared" si="30"/>
        <v/>
      </c>
      <c r="H127" s="157"/>
      <c r="I127" s="157"/>
      <c r="J127" s="157"/>
      <c r="K127" s="157"/>
      <c r="L127" s="158"/>
      <c r="M127" s="159"/>
      <c r="N127" s="159"/>
      <c r="O127" s="158"/>
      <c r="P127" s="160"/>
      <c r="Q127" s="161"/>
      <c r="R127" t="str">
        <f>IF(C127="","",'[1]OPĆI DIO'!$C$1)</f>
        <v/>
      </c>
      <c r="S127" t="str">
        <f t="shared" si="18"/>
        <v/>
      </c>
      <c r="T127" t="str">
        <f t="shared" si="19"/>
        <v/>
      </c>
      <c r="U127" t="str">
        <f t="shared" ref="U127:U190" si="35">MID(G127,2,2)</f>
        <v/>
      </c>
      <c r="V127" t="str">
        <f t="shared" si="20"/>
        <v/>
      </c>
      <c r="AF127" t="s">
        <v>1548</v>
      </c>
      <c r="AG127" t="s">
        <v>1549</v>
      </c>
      <c r="AH127" t="str">
        <f t="shared" si="34"/>
        <v>A679077</v>
      </c>
      <c r="AI127" t="s">
        <v>593</v>
      </c>
    </row>
    <row r="128" spans="1:35" x14ac:dyDescent="0.25">
      <c r="A128" s="154"/>
      <c r="B128" s="155" t="str">
        <f t="shared" ref="B128:B191" si="36">IFERROR(VLOOKUP(A128,$W$6:$X$23,2,FALSE),"")</f>
        <v/>
      </c>
      <c r="C128" s="154"/>
      <c r="D128" s="155" t="str">
        <f t="shared" si="28"/>
        <v/>
      </c>
      <c r="E128" s="156"/>
      <c r="F128" s="155" t="str">
        <f t="shared" si="29"/>
        <v/>
      </c>
      <c r="G128" s="155" t="str">
        <f t="shared" si="30"/>
        <v/>
      </c>
      <c r="H128" s="157"/>
      <c r="I128" s="157"/>
      <c r="J128" s="157"/>
      <c r="K128" s="157"/>
      <c r="L128" s="158"/>
      <c r="M128" s="159"/>
      <c r="N128" s="159"/>
      <c r="O128" s="158"/>
      <c r="P128" s="160"/>
      <c r="Q128" s="161"/>
      <c r="R128" t="str">
        <f>IF(C128="","",'[1]OPĆI DIO'!$C$1)</f>
        <v/>
      </c>
      <c r="S128" t="str">
        <f t="shared" ref="S128:S191" si="37">LEFT(C128,3)</f>
        <v/>
      </c>
      <c r="T128" t="str">
        <f t="shared" ref="T128:T191" si="38">LEFT(C128,2)</f>
        <v/>
      </c>
      <c r="U128" t="str">
        <f t="shared" si="35"/>
        <v/>
      </c>
      <c r="V128" t="str">
        <f t="shared" ref="V128:V191" si="39">LEFT(C128,1)</f>
        <v/>
      </c>
      <c r="AF128" t="s">
        <v>1550</v>
      </c>
      <c r="AG128" t="s">
        <v>1551</v>
      </c>
      <c r="AH128" t="str">
        <f t="shared" si="34"/>
        <v>A679077</v>
      </c>
      <c r="AI128" t="s">
        <v>593</v>
      </c>
    </row>
    <row r="129" spans="1:35" x14ac:dyDescent="0.25">
      <c r="A129" s="154"/>
      <c r="B129" s="155" t="str">
        <f t="shared" si="36"/>
        <v/>
      </c>
      <c r="C129" s="154"/>
      <c r="D129" s="155" t="str">
        <f t="shared" si="28"/>
        <v/>
      </c>
      <c r="E129" s="156"/>
      <c r="F129" s="155" t="str">
        <f t="shared" si="29"/>
        <v/>
      </c>
      <c r="G129" s="155" t="str">
        <f t="shared" si="30"/>
        <v/>
      </c>
      <c r="H129" s="157"/>
      <c r="I129" s="157"/>
      <c r="J129" s="157"/>
      <c r="K129" s="157"/>
      <c r="L129" s="158"/>
      <c r="M129" s="159"/>
      <c r="N129" s="159"/>
      <c r="O129" s="158"/>
      <c r="P129" s="160"/>
      <c r="Q129" s="161"/>
      <c r="R129" t="str">
        <f>IF(C129="","",'[1]OPĆI DIO'!$C$1)</f>
        <v/>
      </c>
      <c r="S129" t="str">
        <f t="shared" si="37"/>
        <v/>
      </c>
      <c r="T129" t="str">
        <f t="shared" si="38"/>
        <v/>
      </c>
      <c r="U129" t="str">
        <f t="shared" si="35"/>
        <v/>
      </c>
      <c r="V129" t="str">
        <f t="shared" si="39"/>
        <v/>
      </c>
      <c r="AF129" t="s">
        <v>1552</v>
      </c>
      <c r="AG129" t="s">
        <v>1553</v>
      </c>
      <c r="AH129" t="str">
        <f t="shared" si="34"/>
        <v>A679077</v>
      </c>
      <c r="AI129" t="s">
        <v>593</v>
      </c>
    </row>
    <row r="130" spans="1:35" x14ac:dyDescent="0.25">
      <c r="A130" s="154"/>
      <c r="B130" s="155" t="str">
        <f t="shared" si="36"/>
        <v/>
      </c>
      <c r="C130" s="154"/>
      <c r="D130" s="155" t="str">
        <f t="shared" si="28"/>
        <v/>
      </c>
      <c r="E130" s="156"/>
      <c r="F130" s="155" t="str">
        <f t="shared" si="29"/>
        <v/>
      </c>
      <c r="G130" s="155" t="str">
        <f t="shared" si="30"/>
        <v/>
      </c>
      <c r="H130" s="157"/>
      <c r="I130" s="157"/>
      <c r="J130" s="157"/>
      <c r="K130" s="157"/>
      <c r="L130" s="158"/>
      <c r="M130" s="159"/>
      <c r="N130" s="159"/>
      <c r="O130" s="158"/>
      <c r="P130" s="160"/>
      <c r="Q130" s="161"/>
      <c r="R130" t="str">
        <f>IF(C130="","",'[1]OPĆI DIO'!$C$1)</f>
        <v/>
      </c>
      <c r="S130" t="str">
        <f t="shared" si="37"/>
        <v/>
      </c>
      <c r="T130" t="str">
        <f t="shared" si="38"/>
        <v/>
      </c>
      <c r="U130" t="str">
        <f t="shared" si="35"/>
        <v/>
      </c>
      <c r="V130" t="str">
        <f t="shared" si="39"/>
        <v/>
      </c>
      <c r="AF130" t="s">
        <v>1554</v>
      </c>
      <c r="AG130" t="s">
        <v>1555</v>
      </c>
      <c r="AH130" t="str">
        <f t="shared" si="34"/>
        <v>A679077</v>
      </c>
      <c r="AI130" t="s">
        <v>593</v>
      </c>
    </row>
    <row r="131" spans="1:35" x14ac:dyDescent="0.25">
      <c r="A131" s="154"/>
      <c r="B131" s="155" t="str">
        <f t="shared" si="36"/>
        <v/>
      </c>
      <c r="C131" s="154"/>
      <c r="D131" s="155" t="str">
        <f t="shared" si="28"/>
        <v/>
      </c>
      <c r="E131" s="156"/>
      <c r="F131" s="155" t="str">
        <f t="shared" si="29"/>
        <v/>
      </c>
      <c r="G131" s="155" t="str">
        <f t="shared" si="30"/>
        <v/>
      </c>
      <c r="H131" s="157"/>
      <c r="I131" s="157"/>
      <c r="J131" s="157"/>
      <c r="K131" s="157"/>
      <c r="L131" s="158"/>
      <c r="M131" s="159"/>
      <c r="N131" s="159"/>
      <c r="O131" s="158"/>
      <c r="P131" s="160"/>
      <c r="Q131" s="161"/>
      <c r="R131" t="str">
        <f>IF(C131="","",'[1]OPĆI DIO'!$C$1)</f>
        <v/>
      </c>
      <c r="S131" t="str">
        <f t="shared" si="37"/>
        <v/>
      </c>
      <c r="T131" t="str">
        <f t="shared" si="38"/>
        <v/>
      </c>
      <c r="U131" t="str">
        <f t="shared" si="35"/>
        <v/>
      </c>
      <c r="V131" t="str">
        <f t="shared" si="39"/>
        <v/>
      </c>
      <c r="AF131" t="s">
        <v>1556</v>
      </c>
      <c r="AG131" t="s">
        <v>874</v>
      </c>
      <c r="AH131" t="str">
        <f t="shared" ref="AH131:AH194" si="40">LEFT(AF131,7)</f>
        <v>A679077</v>
      </c>
      <c r="AI131" t="s">
        <v>593</v>
      </c>
    </row>
    <row r="132" spans="1:35" x14ac:dyDescent="0.25">
      <c r="A132" s="154"/>
      <c r="B132" s="155" t="str">
        <f t="shared" si="36"/>
        <v/>
      </c>
      <c r="C132" s="154"/>
      <c r="D132" s="155" t="str">
        <f t="shared" si="28"/>
        <v/>
      </c>
      <c r="E132" s="156"/>
      <c r="F132" s="155" t="str">
        <f t="shared" si="29"/>
        <v/>
      </c>
      <c r="G132" s="155" t="str">
        <f t="shared" si="30"/>
        <v/>
      </c>
      <c r="H132" s="157"/>
      <c r="I132" s="157"/>
      <c r="J132" s="157"/>
      <c r="K132" s="157"/>
      <c r="L132" s="158"/>
      <c r="M132" s="159"/>
      <c r="N132" s="159"/>
      <c r="O132" s="158"/>
      <c r="P132" s="160"/>
      <c r="Q132" s="161"/>
      <c r="R132" t="str">
        <f>IF(C132="","",'[1]OPĆI DIO'!$C$1)</f>
        <v/>
      </c>
      <c r="S132" t="str">
        <f t="shared" si="37"/>
        <v/>
      </c>
      <c r="T132" t="str">
        <f t="shared" si="38"/>
        <v/>
      </c>
      <c r="U132" t="str">
        <f t="shared" si="35"/>
        <v/>
      </c>
      <c r="V132" t="str">
        <f t="shared" si="39"/>
        <v/>
      </c>
      <c r="AF132" t="s">
        <v>1557</v>
      </c>
      <c r="AG132" t="s">
        <v>1558</v>
      </c>
      <c r="AH132" t="str">
        <f t="shared" si="40"/>
        <v>A679077</v>
      </c>
      <c r="AI132" t="s">
        <v>593</v>
      </c>
    </row>
    <row r="133" spans="1:35" x14ac:dyDescent="0.25">
      <c r="A133" s="154"/>
      <c r="B133" s="155" t="str">
        <f t="shared" si="36"/>
        <v/>
      </c>
      <c r="C133" s="154"/>
      <c r="D133" s="155" t="str">
        <f t="shared" si="28"/>
        <v/>
      </c>
      <c r="E133" s="156"/>
      <c r="F133" s="155" t="str">
        <f t="shared" si="29"/>
        <v/>
      </c>
      <c r="G133" s="155" t="str">
        <f t="shared" si="30"/>
        <v/>
      </c>
      <c r="H133" s="157"/>
      <c r="I133" s="157"/>
      <c r="J133" s="157"/>
      <c r="K133" s="157"/>
      <c r="L133" s="158"/>
      <c r="M133" s="159"/>
      <c r="N133" s="159"/>
      <c r="O133" s="158"/>
      <c r="P133" s="160"/>
      <c r="Q133" s="161"/>
      <c r="R133" t="str">
        <f>IF(C133="","",'[1]OPĆI DIO'!$C$1)</f>
        <v/>
      </c>
      <c r="S133" t="str">
        <f t="shared" si="37"/>
        <v/>
      </c>
      <c r="T133" t="str">
        <f t="shared" si="38"/>
        <v/>
      </c>
      <c r="U133" t="str">
        <f t="shared" si="35"/>
        <v/>
      </c>
      <c r="V133" t="str">
        <f t="shared" si="39"/>
        <v/>
      </c>
      <c r="AF133" t="s">
        <v>1559</v>
      </c>
      <c r="AG133" t="s">
        <v>1560</v>
      </c>
      <c r="AH133" t="str">
        <f t="shared" si="40"/>
        <v>A679077</v>
      </c>
      <c r="AI133" t="s">
        <v>593</v>
      </c>
    </row>
    <row r="134" spans="1:35" x14ac:dyDescent="0.25">
      <c r="A134" s="154"/>
      <c r="B134" s="155" t="str">
        <f t="shared" si="36"/>
        <v/>
      </c>
      <c r="C134" s="154"/>
      <c r="D134" s="155" t="str">
        <f t="shared" si="28"/>
        <v/>
      </c>
      <c r="E134" s="156"/>
      <c r="F134" s="155" t="str">
        <f t="shared" si="29"/>
        <v/>
      </c>
      <c r="G134" s="155" t="str">
        <f t="shared" si="30"/>
        <v/>
      </c>
      <c r="H134" s="157"/>
      <c r="I134" s="157"/>
      <c r="J134" s="157"/>
      <c r="K134" s="157"/>
      <c r="L134" s="158"/>
      <c r="M134" s="159"/>
      <c r="N134" s="159"/>
      <c r="O134" s="158"/>
      <c r="P134" s="160"/>
      <c r="Q134" s="161"/>
      <c r="R134" t="str">
        <f>IF(C134="","",'[1]OPĆI DIO'!$C$1)</f>
        <v/>
      </c>
      <c r="S134" t="str">
        <f t="shared" si="37"/>
        <v/>
      </c>
      <c r="T134" t="str">
        <f t="shared" si="38"/>
        <v/>
      </c>
      <c r="U134" t="str">
        <f t="shared" si="35"/>
        <v/>
      </c>
      <c r="V134" t="str">
        <f t="shared" si="39"/>
        <v/>
      </c>
      <c r="AF134" t="s">
        <v>1561</v>
      </c>
      <c r="AG134" t="s">
        <v>1562</v>
      </c>
      <c r="AH134" t="str">
        <f t="shared" si="40"/>
        <v>A679077</v>
      </c>
      <c r="AI134" t="s">
        <v>593</v>
      </c>
    </row>
    <row r="135" spans="1:35" x14ac:dyDescent="0.25">
      <c r="A135" s="154"/>
      <c r="B135" s="155" t="str">
        <f t="shared" si="36"/>
        <v/>
      </c>
      <c r="C135" s="154"/>
      <c r="D135" s="155" t="str">
        <f t="shared" si="28"/>
        <v/>
      </c>
      <c r="E135" s="156"/>
      <c r="F135" s="155" t="str">
        <f t="shared" si="29"/>
        <v/>
      </c>
      <c r="G135" s="155" t="str">
        <f t="shared" si="30"/>
        <v/>
      </c>
      <c r="H135" s="157"/>
      <c r="I135" s="157"/>
      <c r="J135" s="157"/>
      <c r="K135" s="157"/>
      <c r="L135" s="158"/>
      <c r="M135" s="159"/>
      <c r="N135" s="159"/>
      <c r="O135" s="158"/>
      <c r="P135" s="160"/>
      <c r="Q135" s="161"/>
      <c r="R135" t="str">
        <f>IF(C135="","",'[1]OPĆI DIO'!$C$1)</f>
        <v/>
      </c>
      <c r="S135" t="str">
        <f t="shared" si="37"/>
        <v/>
      </c>
      <c r="T135" t="str">
        <f t="shared" si="38"/>
        <v/>
      </c>
      <c r="U135" t="str">
        <f t="shared" si="35"/>
        <v/>
      </c>
      <c r="V135" t="str">
        <f t="shared" si="39"/>
        <v/>
      </c>
      <c r="AF135" t="s">
        <v>1563</v>
      </c>
      <c r="AG135" t="s">
        <v>1564</v>
      </c>
      <c r="AH135" t="str">
        <f t="shared" si="40"/>
        <v>A679077</v>
      </c>
      <c r="AI135" t="s">
        <v>593</v>
      </c>
    </row>
    <row r="136" spans="1:35" x14ac:dyDescent="0.25">
      <c r="A136" s="154"/>
      <c r="B136" s="155" t="str">
        <f t="shared" si="36"/>
        <v/>
      </c>
      <c r="C136" s="154"/>
      <c r="D136" s="155" t="str">
        <f t="shared" si="28"/>
        <v/>
      </c>
      <c r="E136" s="156"/>
      <c r="F136" s="155" t="str">
        <f t="shared" si="29"/>
        <v/>
      </c>
      <c r="G136" s="155" t="str">
        <f t="shared" si="30"/>
        <v/>
      </c>
      <c r="H136" s="157"/>
      <c r="I136" s="157"/>
      <c r="J136" s="157"/>
      <c r="K136" s="157"/>
      <c r="L136" s="158"/>
      <c r="M136" s="159"/>
      <c r="N136" s="159"/>
      <c r="O136" s="158"/>
      <c r="P136" s="160"/>
      <c r="Q136" s="161"/>
      <c r="R136" t="str">
        <f>IF(C136="","",'[1]OPĆI DIO'!$C$1)</f>
        <v/>
      </c>
      <c r="S136" t="str">
        <f t="shared" si="37"/>
        <v/>
      </c>
      <c r="T136" t="str">
        <f t="shared" si="38"/>
        <v/>
      </c>
      <c r="U136" t="str">
        <f t="shared" si="35"/>
        <v/>
      </c>
      <c r="V136" t="str">
        <f t="shared" si="39"/>
        <v/>
      </c>
      <c r="AF136" t="s">
        <v>1565</v>
      </c>
      <c r="AG136" t="s">
        <v>1566</v>
      </c>
      <c r="AH136" t="str">
        <f t="shared" si="40"/>
        <v>A679077</v>
      </c>
      <c r="AI136" t="s">
        <v>593</v>
      </c>
    </row>
    <row r="137" spans="1:35" x14ac:dyDescent="0.25">
      <c r="A137" s="154"/>
      <c r="B137" s="155" t="str">
        <f t="shared" si="36"/>
        <v/>
      </c>
      <c r="C137" s="154"/>
      <c r="D137" s="155" t="str">
        <f t="shared" si="28"/>
        <v/>
      </c>
      <c r="E137" s="156"/>
      <c r="F137" s="155" t="str">
        <f t="shared" si="29"/>
        <v/>
      </c>
      <c r="G137" s="155" t="str">
        <f t="shared" si="30"/>
        <v/>
      </c>
      <c r="H137" s="157"/>
      <c r="I137" s="157"/>
      <c r="J137" s="157"/>
      <c r="K137" s="157"/>
      <c r="L137" s="158"/>
      <c r="M137" s="159"/>
      <c r="N137" s="159"/>
      <c r="O137" s="158"/>
      <c r="P137" s="160"/>
      <c r="Q137" s="161"/>
      <c r="R137" t="str">
        <f>IF(C137="","",'[1]OPĆI DIO'!$C$1)</f>
        <v/>
      </c>
      <c r="S137" t="str">
        <f t="shared" si="37"/>
        <v/>
      </c>
      <c r="T137" t="str">
        <f t="shared" si="38"/>
        <v/>
      </c>
      <c r="U137" t="str">
        <f t="shared" si="35"/>
        <v/>
      </c>
      <c r="V137" t="str">
        <f t="shared" si="39"/>
        <v/>
      </c>
      <c r="AF137" t="s">
        <v>1567</v>
      </c>
      <c r="AG137" t="s">
        <v>1568</v>
      </c>
      <c r="AH137" t="str">
        <f t="shared" si="40"/>
        <v>A679077</v>
      </c>
      <c r="AI137" t="s">
        <v>593</v>
      </c>
    </row>
    <row r="138" spans="1:35" x14ac:dyDescent="0.25">
      <c r="A138" s="154"/>
      <c r="B138" s="155" t="str">
        <f t="shared" si="36"/>
        <v/>
      </c>
      <c r="C138" s="154"/>
      <c r="D138" s="155" t="str">
        <f t="shared" si="28"/>
        <v/>
      </c>
      <c r="E138" s="156"/>
      <c r="F138" s="155" t="str">
        <f t="shared" si="29"/>
        <v/>
      </c>
      <c r="G138" s="155" t="str">
        <f t="shared" si="30"/>
        <v/>
      </c>
      <c r="H138" s="157"/>
      <c r="I138" s="157"/>
      <c r="J138" s="157"/>
      <c r="K138" s="157"/>
      <c r="L138" s="158"/>
      <c r="M138" s="159"/>
      <c r="N138" s="159"/>
      <c r="O138" s="158"/>
      <c r="P138" s="160"/>
      <c r="Q138" s="161"/>
      <c r="R138" t="str">
        <f>IF(C138="","",'[1]OPĆI DIO'!$C$1)</f>
        <v/>
      </c>
      <c r="S138" t="str">
        <f t="shared" si="37"/>
        <v/>
      </c>
      <c r="T138" t="str">
        <f t="shared" si="38"/>
        <v/>
      </c>
      <c r="U138" t="str">
        <f t="shared" si="35"/>
        <v/>
      </c>
      <c r="V138" t="str">
        <f t="shared" si="39"/>
        <v/>
      </c>
      <c r="AF138" t="s">
        <v>1569</v>
      </c>
      <c r="AG138" t="s">
        <v>1570</v>
      </c>
      <c r="AH138" t="str">
        <f t="shared" si="40"/>
        <v>A679077</v>
      </c>
      <c r="AI138" t="s">
        <v>593</v>
      </c>
    </row>
    <row r="139" spans="1:35" x14ac:dyDescent="0.25">
      <c r="A139" s="154"/>
      <c r="B139" s="155" t="str">
        <f t="shared" si="36"/>
        <v/>
      </c>
      <c r="C139" s="154"/>
      <c r="D139" s="155" t="str">
        <f t="shared" si="28"/>
        <v/>
      </c>
      <c r="E139" s="156"/>
      <c r="F139" s="155" t="str">
        <f t="shared" si="29"/>
        <v/>
      </c>
      <c r="G139" s="155" t="str">
        <f t="shared" si="30"/>
        <v/>
      </c>
      <c r="H139" s="157"/>
      <c r="I139" s="157"/>
      <c r="J139" s="157"/>
      <c r="K139" s="157"/>
      <c r="L139" s="158"/>
      <c r="M139" s="159"/>
      <c r="N139" s="159"/>
      <c r="O139" s="158"/>
      <c r="P139" s="160"/>
      <c r="Q139" s="161"/>
      <c r="R139" t="str">
        <f>IF(C139="","",'[1]OPĆI DIO'!$C$1)</f>
        <v/>
      </c>
      <c r="S139" t="str">
        <f t="shared" si="37"/>
        <v/>
      </c>
      <c r="T139" t="str">
        <f t="shared" si="38"/>
        <v/>
      </c>
      <c r="U139" t="str">
        <f t="shared" si="35"/>
        <v/>
      </c>
      <c r="V139" t="str">
        <f t="shared" si="39"/>
        <v/>
      </c>
      <c r="AF139" t="s">
        <v>1571</v>
      </c>
      <c r="AG139" t="s">
        <v>1572</v>
      </c>
      <c r="AH139" t="str">
        <f t="shared" si="40"/>
        <v>A679077</v>
      </c>
      <c r="AI139" t="s">
        <v>593</v>
      </c>
    </row>
    <row r="140" spans="1:35" x14ac:dyDescent="0.25">
      <c r="A140" s="154"/>
      <c r="B140" s="155" t="str">
        <f t="shared" si="36"/>
        <v/>
      </c>
      <c r="C140" s="154"/>
      <c r="D140" s="155" t="str">
        <f t="shared" si="28"/>
        <v/>
      </c>
      <c r="E140" s="156"/>
      <c r="F140" s="155" t="str">
        <f t="shared" si="29"/>
        <v/>
      </c>
      <c r="G140" s="155" t="str">
        <f t="shared" si="30"/>
        <v/>
      </c>
      <c r="H140" s="157"/>
      <c r="I140" s="157"/>
      <c r="J140" s="157"/>
      <c r="K140" s="157"/>
      <c r="L140" s="158"/>
      <c r="M140" s="159"/>
      <c r="N140" s="159"/>
      <c r="O140" s="158"/>
      <c r="P140" s="160"/>
      <c r="Q140" s="161"/>
      <c r="R140" t="str">
        <f>IF(C140="","",'[1]OPĆI DIO'!$C$1)</f>
        <v/>
      </c>
      <c r="S140" t="str">
        <f t="shared" si="37"/>
        <v/>
      </c>
      <c r="T140" t="str">
        <f t="shared" si="38"/>
        <v/>
      </c>
      <c r="U140" t="str">
        <f t="shared" si="35"/>
        <v/>
      </c>
      <c r="V140" t="str">
        <f t="shared" si="39"/>
        <v/>
      </c>
      <c r="AF140" t="s">
        <v>877</v>
      </c>
      <c r="AG140" t="s">
        <v>878</v>
      </c>
      <c r="AH140" t="str">
        <f t="shared" si="40"/>
        <v>A679078</v>
      </c>
      <c r="AI140" t="s">
        <v>593</v>
      </c>
    </row>
    <row r="141" spans="1:35" x14ac:dyDescent="0.25">
      <c r="A141" s="154"/>
      <c r="B141" s="155" t="str">
        <f t="shared" si="36"/>
        <v/>
      </c>
      <c r="C141" s="154"/>
      <c r="D141" s="155" t="str">
        <f t="shared" si="28"/>
        <v/>
      </c>
      <c r="E141" s="156"/>
      <c r="F141" s="155" t="str">
        <f t="shared" si="29"/>
        <v/>
      </c>
      <c r="G141" s="155" t="str">
        <f t="shared" si="30"/>
        <v/>
      </c>
      <c r="H141" s="157"/>
      <c r="I141" s="157"/>
      <c r="J141" s="157"/>
      <c r="K141" s="157"/>
      <c r="L141" s="158"/>
      <c r="M141" s="159"/>
      <c r="N141" s="159"/>
      <c r="O141" s="158"/>
      <c r="P141" s="160"/>
      <c r="Q141" s="161"/>
      <c r="R141" t="str">
        <f>IF(C141="","",'[1]OPĆI DIO'!$C$1)</f>
        <v/>
      </c>
      <c r="S141" t="str">
        <f t="shared" si="37"/>
        <v/>
      </c>
      <c r="T141" t="str">
        <f t="shared" si="38"/>
        <v/>
      </c>
      <c r="U141" t="str">
        <f t="shared" si="35"/>
        <v/>
      </c>
      <c r="V141" t="str">
        <f t="shared" si="39"/>
        <v/>
      </c>
      <c r="AF141" t="s">
        <v>879</v>
      </c>
      <c r="AG141" t="s">
        <v>880</v>
      </c>
      <c r="AH141" t="str">
        <f t="shared" si="40"/>
        <v>A679078</v>
      </c>
      <c r="AI141" t="s">
        <v>593</v>
      </c>
    </row>
    <row r="142" spans="1:35" x14ac:dyDescent="0.25">
      <c r="A142" s="154"/>
      <c r="B142" s="155" t="str">
        <f t="shared" si="36"/>
        <v/>
      </c>
      <c r="C142" s="154"/>
      <c r="D142" s="155" t="str">
        <f t="shared" si="28"/>
        <v/>
      </c>
      <c r="E142" s="156"/>
      <c r="F142" s="155" t="str">
        <f t="shared" si="29"/>
        <v/>
      </c>
      <c r="G142" s="155" t="str">
        <f t="shared" si="30"/>
        <v/>
      </c>
      <c r="H142" s="157"/>
      <c r="I142" s="157"/>
      <c r="J142" s="157"/>
      <c r="K142" s="157"/>
      <c r="L142" s="158"/>
      <c r="M142" s="159"/>
      <c r="N142" s="159"/>
      <c r="O142" s="158"/>
      <c r="P142" s="160"/>
      <c r="Q142" s="161"/>
      <c r="R142" t="str">
        <f>IF(C142="","",'[1]OPĆI DIO'!$C$1)</f>
        <v/>
      </c>
      <c r="S142" t="str">
        <f t="shared" si="37"/>
        <v/>
      </c>
      <c r="T142" t="str">
        <f t="shared" si="38"/>
        <v/>
      </c>
      <c r="U142" t="str">
        <f t="shared" si="35"/>
        <v/>
      </c>
      <c r="V142" t="str">
        <f t="shared" si="39"/>
        <v/>
      </c>
      <c r="AF142" t="s">
        <v>881</v>
      </c>
      <c r="AG142" t="s">
        <v>882</v>
      </c>
      <c r="AH142" t="str">
        <f t="shared" si="40"/>
        <v>A679078</v>
      </c>
      <c r="AI142" t="s">
        <v>593</v>
      </c>
    </row>
    <row r="143" spans="1:35" x14ac:dyDescent="0.25">
      <c r="A143" s="154"/>
      <c r="B143" s="155" t="str">
        <f t="shared" si="36"/>
        <v/>
      </c>
      <c r="C143" s="154"/>
      <c r="D143" s="155" t="str">
        <f t="shared" si="28"/>
        <v/>
      </c>
      <c r="E143" s="156"/>
      <c r="F143" s="155" t="str">
        <f t="shared" si="29"/>
        <v/>
      </c>
      <c r="G143" s="155" t="str">
        <f t="shared" si="30"/>
        <v/>
      </c>
      <c r="H143" s="157"/>
      <c r="I143" s="157"/>
      <c r="J143" s="157"/>
      <c r="K143" s="157"/>
      <c r="L143" s="158"/>
      <c r="M143" s="159"/>
      <c r="N143" s="159"/>
      <c r="O143" s="158"/>
      <c r="P143" s="160"/>
      <c r="Q143" s="161"/>
      <c r="R143" t="str">
        <f>IF(C143="","",'[1]OPĆI DIO'!$C$1)</f>
        <v/>
      </c>
      <c r="S143" t="str">
        <f t="shared" si="37"/>
        <v/>
      </c>
      <c r="T143" t="str">
        <f t="shared" si="38"/>
        <v/>
      </c>
      <c r="U143" t="str">
        <f t="shared" si="35"/>
        <v/>
      </c>
      <c r="V143" t="str">
        <f t="shared" si="39"/>
        <v/>
      </c>
      <c r="AF143" t="s">
        <v>883</v>
      </c>
      <c r="AG143" t="s">
        <v>884</v>
      </c>
      <c r="AH143" t="str">
        <f t="shared" si="40"/>
        <v>A679078</v>
      </c>
      <c r="AI143" t="s">
        <v>593</v>
      </c>
    </row>
    <row r="144" spans="1:35" x14ac:dyDescent="0.25">
      <c r="A144" s="154"/>
      <c r="B144" s="155" t="str">
        <f t="shared" si="36"/>
        <v/>
      </c>
      <c r="C144" s="154"/>
      <c r="D144" s="155" t="str">
        <f t="shared" si="28"/>
        <v/>
      </c>
      <c r="E144" s="156"/>
      <c r="F144" s="155" t="str">
        <f t="shared" si="29"/>
        <v/>
      </c>
      <c r="G144" s="155" t="str">
        <f t="shared" si="30"/>
        <v/>
      </c>
      <c r="H144" s="157"/>
      <c r="I144" s="157"/>
      <c r="J144" s="157"/>
      <c r="K144" s="157"/>
      <c r="L144" s="158"/>
      <c r="M144" s="159"/>
      <c r="N144" s="159"/>
      <c r="O144" s="158"/>
      <c r="P144" s="160"/>
      <c r="Q144" s="161"/>
      <c r="R144" t="str">
        <f>IF(C144="","",'[1]OPĆI DIO'!$C$1)</f>
        <v/>
      </c>
      <c r="S144" t="str">
        <f t="shared" si="37"/>
        <v/>
      </c>
      <c r="T144" t="str">
        <f t="shared" si="38"/>
        <v/>
      </c>
      <c r="U144" t="str">
        <f t="shared" si="35"/>
        <v/>
      </c>
      <c r="V144" t="str">
        <f t="shared" si="39"/>
        <v/>
      </c>
      <c r="AF144" t="s">
        <v>1573</v>
      </c>
      <c r="AG144" t="s">
        <v>1574</v>
      </c>
      <c r="AH144" t="str">
        <f t="shared" si="40"/>
        <v>A679078</v>
      </c>
      <c r="AI144" t="s">
        <v>593</v>
      </c>
    </row>
    <row r="145" spans="1:35" x14ac:dyDescent="0.25">
      <c r="A145" s="154"/>
      <c r="B145" s="155" t="str">
        <f t="shared" si="36"/>
        <v/>
      </c>
      <c r="C145" s="154"/>
      <c r="D145" s="155" t="str">
        <f t="shared" si="28"/>
        <v/>
      </c>
      <c r="E145" s="156"/>
      <c r="F145" s="155" t="str">
        <f t="shared" si="29"/>
        <v/>
      </c>
      <c r="G145" s="155" t="str">
        <f t="shared" si="30"/>
        <v/>
      </c>
      <c r="H145" s="157"/>
      <c r="I145" s="157"/>
      <c r="J145" s="157"/>
      <c r="K145" s="157"/>
      <c r="L145" s="158"/>
      <c r="M145" s="159"/>
      <c r="N145" s="159"/>
      <c r="O145" s="158"/>
      <c r="P145" s="160"/>
      <c r="Q145" s="161"/>
      <c r="R145" t="str">
        <f>IF(C145="","",'[1]OPĆI DIO'!$C$1)</f>
        <v/>
      </c>
      <c r="S145" t="str">
        <f t="shared" si="37"/>
        <v/>
      </c>
      <c r="T145" t="str">
        <f t="shared" si="38"/>
        <v/>
      </c>
      <c r="U145" t="str">
        <f t="shared" si="35"/>
        <v/>
      </c>
      <c r="V145" t="str">
        <f t="shared" si="39"/>
        <v/>
      </c>
      <c r="AF145" t="s">
        <v>885</v>
      </c>
      <c r="AG145" t="s">
        <v>886</v>
      </c>
      <c r="AH145" t="str">
        <f t="shared" si="40"/>
        <v>A679078</v>
      </c>
      <c r="AI145" t="s">
        <v>593</v>
      </c>
    </row>
    <row r="146" spans="1:35" x14ac:dyDescent="0.25">
      <c r="A146" s="154"/>
      <c r="B146" s="155" t="str">
        <f t="shared" si="36"/>
        <v/>
      </c>
      <c r="C146" s="154"/>
      <c r="D146" s="155" t="str">
        <f t="shared" si="28"/>
        <v/>
      </c>
      <c r="E146" s="156"/>
      <c r="F146" s="155" t="str">
        <f t="shared" si="29"/>
        <v/>
      </c>
      <c r="G146" s="155" t="str">
        <f t="shared" si="30"/>
        <v/>
      </c>
      <c r="H146" s="157"/>
      <c r="I146" s="157"/>
      <c r="J146" s="157"/>
      <c r="K146" s="157"/>
      <c r="L146" s="158"/>
      <c r="M146" s="159"/>
      <c r="N146" s="159"/>
      <c r="O146" s="158"/>
      <c r="P146" s="160"/>
      <c r="Q146" s="161"/>
      <c r="R146" t="str">
        <f>IF(C146="","",'[1]OPĆI DIO'!$C$1)</f>
        <v/>
      </c>
      <c r="S146" t="str">
        <f t="shared" si="37"/>
        <v/>
      </c>
      <c r="T146" t="str">
        <f t="shared" si="38"/>
        <v/>
      </c>
      <c r="U146" t="str">
        <f t="shared" si="35"/>
        <v/>
      </c>
      <c r="V146" t="str">
        <f t="shared" si="39"/>
        <v/>
      </c>
      <c r="AF146" t="s">
        <v>887</v>
      </c>
      <c r="AG146" t="s">
        <v>888</v>
      </c>
      <c r="AH146" t="str">
        <f t="shared" si="40"/>
        <v>A679078</v>
      </c>
      <c r="AI146" t="s">
        <v>593</v>
      </c>
    </row>
    <row r="147" spans="1:35" x14ac:dyDescent="0.25">
      <c r="A147" s="154"/>
      <c r="B147" s="155" t="str">
        <f t="shared" si="36"/>
        <v/>
      </c>
      <c r="C147" s="154"/>
      <c r="D147" s="155" t="str">
        <f t="shared" si="28"/>
        <v/>
      </c>
      <c r="E147" s="156"/>
      <c r="F147" s="155" t="str">
        <f t="shared" si="29"/>
        <v/>
      </c>
      <c r="G147" s="155" t="str">
        <f t="shared" si="30"/>
        <v/>
      </c>
      <c r="H147" s="157"/>
      <c r="I147" s="157"/>
      <c r="J147" s="157"/>
      <c r="K147" s="157"/>
      <c r="L147" s="158"/>
      <c r="M147" s="159"/>
      <c r="N147" s="159"/>
      <c r="O147" s="158"/>
      <c r="P147" s="160"/>
      <c r="Q147" s="161"/>
      <c r="R147" t="str">
        <f>IF(C147="","",'[1]OPĆI DIO'!$C$1)</f>
        <v/>
      </c>
      <c r="S147" t="str">
        <f t="shared" si="37"/>
        <v/>
      </c>
      <c r="T147" t="str">
        <f t="shared" si="38"/>
        <v/>
      </c>
      <c r="U147" t="str">
        <f t="shared" si="35"/>
        <v/>
      </c>
      <c r="V147" t="str">
        <f t="shared" si="39"/>
        <v/>
      </c>
      <c r="AF147" t="s">
        <v>1575</v>
      </c>
      <c r="AG147" t="s">
        <v>1576</v>
      </c>
      <c r="AH147" t="str">
        <f t="shared" si="40"/>
        <v>A679078</v>
      </c>
      <c r="AI147" t="s">
        <v>593</v>
      </c>
    </row>
    <row r="148" spans="1:35" x14ac:dyDescent="0.25">
      <c r="A148" s="154"/>
      <c r="B148" s="155" t="str">
        <f t="shared" si="36"/>
        <v/>
      </c>
      <c r="C148" s="154"/>
      <c r="D148" s="155" t="str">
        <f t="shared" si="28"/>
        <v/>
      </c>
      <c r="E148" s="156"/>
      <c r="F148" s="155" t="str">
        <f t="shared" si="29"/>
        <v/>
      </c>
      <c r="G148" s="155" t="str">
        <f t="shared" si="30"/>
        <v/>
      </c>
      <c r="H148" s="157"/>
      <c r="I148" s="157"/>
      <c r="J148" s="157"/>
      <c r="K148" s="157"/>
      <c r="L148" s="158"/>
      <c r="M148" s="159"/>
      <c r="N148" s="159"/>
      <c r="O148" s="158"/>
      <c r="P148" s="160"/>
      <c r="Q148" s="161"/>
      <c r="R148" t="str">
        <f>IF(C148="","",'[1]OPĆI DIO'!$C$1)</f>
        <v/>
      </c>
      <c r="S148" t="str">
        <f t="shared" si="37"/>
        <v/>
      </c>
      <c r="T148" t="str">
        <f t="shared" si="38"/>
        <v/>
      </c>
      <c r="U148" t="str">
        <f t="shared" si="35"/>
        <v/>
      </c>
      <c r="V148" t="str">
        <f t="shared" si="39"/>
        <v/>
      </c>
      <c r="AF148" t="s">
        <v>1577</v>
      </c>
      <c r="AG148" t="s">
        <v>1578</v>
      </c>
      <c r="AH148" t="str">
        <f t="shared" si="40"/>
        <v>A679078</v>
      </c>
      <c r="AI148" t="s">
        <v>593</v>
      </c>
    </row>
    <row r="149" spans="1:35" x14ac:dyDescent="0.25">
      <c r="A149" s="154"/>
      <c r="B149" s="155" t="str">
        <f t="shared" si="36"/>
        <v/>
      </c>
      <c r="C149" s="154"/>
      <c r="D149" s="155" t="str">
        <f t="shared" si="28"/>
        <v/>
      </c>
      <c r="E149" s="156"/>
      <c r="F149" s="155" t="str">
        <f t="shared" si="29"/>
        <v/>
      </c>
      <c r="G149" s="155" t="str">
        <f t="shared" si="30"/>
        <v/>
      </c>
      <c r="H149" s="157"/>
      <c r="I149" s="157"/>
      <c r="J149" s="157"/>
      <c r="K149" s="157"/>
      <c r="L149" s="158"/>
      <c r="M149" s="159"/>
      <c r="N149" s="159"/>
      <c r="O149" s="158"/>
      <c r="P149" s="160"/>
      <c r="Q149" s="161"/>
      <c r="R149" t="str">
        <f>IF(C149="","",'[1]OPĆI DIO'!$C$1)</f>
        <v/>
      </c>
      <c r="S149" t="str">
        <f t="shared" si="37"/>
        <v/>
      </c>
      <c r="T149" t="str">
        <f t="shared" si="38"/>
        <v/>
      </c>
      <c r="U149" t="str">
        <f t="shared" si="35"/>
        <v/>
      </c>
      <c r="V149" t="str">
        <f t="shared" si="39"/>
        <v/>
      </c>
      <c r="AF149" t="s">
        <v>889</v>
      </c>
      <c r="AG149" t="s">
        <v>890</v>
      </c>
      <c r="AH149" t="str">
        <f t="shared" si="40"/>
        <v>A679078</v>
      </c>
      <c r="AI149" t="s">
        <v>593</v>
      </c>
    </row>
    <row r="150" spans="1:35" x14ac:dyDescent="0.25">
      <c r="A150" s="154"/>
      <c r="B150" s="155" t="str">
        <f t="shared" si="36"/>
        <v/>
      </c>
      <c r="C150" s="154"/>
      <c r="D150" s="155" t="str">
        <f t="shared" si="28"/>
        <v/>
      </c>
      <c r="E150" s="156"/>
      <c r="F150" s="155" t="str">
        <f t="shared" si="29"/>
        <v/>
      </c>
      <c r="G150" s="155" t="str">
        <f t="shared" si="30"/>
        <v/>
      </c>
      <c r="H150" s="157"/>
      <c r="I150" s="157"/>
      <c r="J150" s="157"/>
      <c r="K150" s="157"/>
      <c r="L150" s="158"/>
      <c r="M150" s="159"/>
      <c r="N150" s="159"/>
      <c r="O150" s="158"/>
      <c r="P150" s="160"/>
      <c r="Q150" s="161"/>
      <c r="R150" t="str">
        <f>IF(C150="","",'[1]OPĆI DIO'!$C$1)</f>
        <v/>
      </c>
      <c r="S150" t="str">
        <f t="shared" si="37"/>
        <v/>
      </c>
      <c r="T150" t="str">
        <f t="shared" si="38"/>
        <v/>
      </c>
      <c r="U150" t="str">
        <f t="shared" si="35"/>
        <v/>
      </c>
      <c r="V150" t="str">
        <f t="shared" si="39"/>
        <v/>
      </c>
      <c r="AF150" t="s">
        <v>891</v>
      </c>
      <c r="AG150" t="s">
        <v>892</v>
      </c>
      <c r="AH150" t="str">
        <f t="shared" si="40"/>
        <v>A679078</v>
      </c>
      <c r="AI150" t="s">
        <v>593</v>
      </c>
    </row>
    <row r="151" spans="1:35" x14ac:dyDescent="0.25">
      <c r="A151" s="154"/>
      <c r="B151" s="155" t="str">
        <f t="shared" si="36"/>
        <v/>
      </c>
      <c r="C151" s="154"/>
      <c r="D151" s="155" t="str">
        <f t="shared" si="28"/>
        <v/>
      </c>
      <c r="E151" s="156"/>
      <c r="F151" s="155" t="str">
        <f t="shared" si="29"/>
        <v/>
      </c>
      <c r="G151" s="155" t="str">
        <f t="shared" si="30"/>
        <v/>
      </c>
      <c r="H151" s="157"/>
      <c r="I151" s="157"/>
      <c r="J151" s="157"/>
      <c r="K151" s="157"/>
      <c r="L151" s="158"/>
      <c r="M151" s="159"/>
      <c r="N151" s="159"/>
      <c r="O151" s="158"/>
      <c r="P151" s="160"/>
      <c r="Q151" s="161"/>
      <c r="R151" t="str">
        <f>IF(C151="","",'[1]OPĆI DIO'!$C$1)</f>
        <v/>
      </c>
      <c r="S151" t="str">
        <f t="shared" si="37"/>
        <v/>
      </c>
      <c r="T151" t="str">
        <f t="shared" si="38"/>
        <v/>
      </c>
      <c r="U151" t="str">
        <f t="shared" si="35"/>
        <v/>
      </c>
      <c r="V151" t="str">
        <f t="shared" si="39"/>
        <v/>
      </c>
      <c r="AF151" t="s">
        <v>893</v>
      </c>
      <c r="AG151" t="s">
        <v>894</v>
      </c>
      <c r="AH151" t="str">
        <f t="shared" si="40"/>
        <v>A679078</v>
      </c>
      <c r="AI151" t="s">
        <v>593</v>
      </c>
    </row>
    <row r="152" spans="1:35" x14ac:dyDescent="0.25">
      <c r="A152" s="154"/>
      <c r="B152" s="155" t="str">
        <f t="shared" si="36"/>
        <v/>
      </c>
      <c r="C152" s="154"/>
      <c r="D152" s="155" t="str">
        <f t="shared" si="28"/>
        <v/>
      </c>
      <c r="E152" s="156"/>
      <c r="F152" s="155" t="str">
        <f t="shared" si="29"/>
        <v/>
      </c>
      <c r="G152" s="155" t="str">
        <f t="shared" si="30"/>
        <v/>
      </c>
      <c r="H152" s="157"/>
      <c r="I152" s="157"/>
      <c r="J152" s="157"/>
      <c r="K152" s="157"/>
      <c r="L152" s="158"/>
      <c r="M152" s="159"/>
      <c r="N152" s="159"/>
      <c r="O152" s="158"/>
      <c r="P152" s="160"/>
      <c r="Q152" s="161"/>
      <c r="R152" t="str">
        <f>IF(C152="","",'[1]OPĆI DIO'!$C$1)</f>
        <v/>
      </c>
      <c r="S152" t="str">
        <f t="shared" si="37"/>
        <v/>
      </c>
      <c r="T152" t="str">
        <f t="shared" si="38"/>
        <v/>
      </c>
      <c r="U152" t="str">
        <f t="shared" si="35"/>
        <v/>
      </c>
      <c r="V152" t="str">
        <f t="shared" si="39"/>
        <v/>
      </c>
      <c r="AF152" t="s">
        <v>895</v>
      </c>
      <c r="AG152" t="s">
        <v>896</v>
      </c>
      <c r="AH152" t="str">
        <f t="shared" si="40"/>
        <v>A679078</v>
      </c>
      <c r="AI152" t="s">
        <v>593</v>
      </c>
    </row>
    <row r="153" spans="1:35" x14ac:dyDescent="0.25">
      <c r="A153" s="154"/>
      <c r="B153" s="155" t="str">
        <f t="shared" si="36"/>
        <v/>
      </c>
      <c r="C153" s="154"/>
      <c r="D153" s="155" t="str">
        <f t="shared" si="28"/>
        <v/>
      </c>
      <c r="E153" s="156"/>
      <c r="F153" s="155" t="str">
        <f t="shared" si="29"/>
        <v/>
      </c>
      <c r="G153" s="155" t="str">
        <f t="shared" si="30"/>
        <v/>
      </c>
      <c r="H153" s="157"/>
      <c r="I153" s="157"/>
      <c r="J153" s="157"/>
      <c r="K153" s="157"/>
      <c r="L153" s="158"/>
      <c r="M153" s="159"/>
      <c r="N153" s="159"/>
      <c r="O153" s="158"/>
      <c r="P153" s="160"/>
      <c r="Q153" s="161"/>
      <c r="R153" t="str">
        <f>IF(C153="","",'[1]OPĆI DIO'!$C$1)</f>
        <v/>
      </c>
      <c r="S153" t="str">
        <f t="shared" si="37"/>
        <v/>
      </c>
      <c r="T153" t="str">
        <f t="shared" si="38"/>
        <v/>
      </c>
      <c r="U153" t="str">
        <f t="shared" si="35"/>
        <v/>
      </c>
      <c r="V153" t="str">
        <f t="shared" si="39"/>
        <v/>
      </c>
      <c r="AF153" t="s">
        <v>897</v>
      </c>
      <c r="AG153" t="s">
        <v>898</v>
      </c>
      <c r="AH153" t="str">
        <f t="shared" si="40"/>
        <v>A679078</v>
      </c>
      <c r="AI153" t="s">
        <v>593</v>
      </c>
    </row>
    <row r="154" spans="1:35" x14ac:dyDescent="0.25">
      <c r="A154" s="154"/>
      <c r="B154" s="155" t="str">
        <f t="shared" si="36"/>
        <v/>
      </c>
      <c r="C154" s="154"/>
      <c r="D154" s="155" t="str">
        <f t="shared" si="28"/>
        <v/>
      </c>
      <c r="E154" s="156"/>
      <c r="F154" s="155" t="str">
        <f t="shared" si="29"/>
        <v/>
      </c>
      <c r="G154" s="155" t="str">
        <f t="shared" si="30"/>
        <v/>
      </c>
      <c r="H154" s="157"/>
      <c r="I154" s="157"/>
      <c r="J154" s="157"/>
      <c r="K154" s="157"/>
      <c r="L154" s="158"/>
      <c r="M154" s="159"/>
      <c r="N154" s="159"/>
      <c r="O154" s="158"/>
      <c r="P154" s="160"/>
      <c r="Q154" s="161"/>
      <c r="R154" t="str">
        <f>IF(C154="","",'[1]OPĆI DIO'!$C$1)</f>
        <v/>
      </c>
      <c r="S154" t="str">
        <f t="shared" si="37"/>
        <v/>
      </c>
      <c r="T154" t="str">
        <f t="shared" si="38"/>
        <v/>
      </c>
      <c r="U154" t="str">
        <f t="shared" si="35"/>
        <v/>
      </c>
      <c r="V154" t="str">
        <f t="shared" si="39"/>
        <v/>
      </c>
      <c r="AF154" t="s">
        <v>899</v>
      </c>
      <c r="AG154" t="s">
        <v>900</v>
      </c>
      <c r="AH154" t="str">
        <f t="shared" si="40"/>
        <v>A679078</v>
      </c>
      <c r="AI154" t="s">
        <v>593</v>
      </c>
    </row>
    <row r="155" spans="1:35" x14ac:dyDescent="0.25">
      <c r="A155" s="154"/>
      <c r="B155" s="155" t="str">
        <f t="shared" si="36"/>
        <v/>
      </c>
      <c r="C155" s="154"/>
      <c r="D155" s="155" t="str">
        <f t="shared" si="28"/>
        <v/>
      </c>
      <c r="E155" s="156"/>
      <c r="F155" s="155" t="str">
        <f t="shared" si="29"/>
        <v/>
      </c>
      <c r="G155" s="155" t="str">
        <f t="shared" si="30"/>
        <v/>
      </c>
      <c r="H155" s="157"/>
      <c r="I155" s="157"/>
      <c r="J155" s="157"/>
      <c r="K155" s="157"/>
      <c r="L155" s="158"/>
      <c r="M155" s="159"/>
      <c r="N155" s="159"/>
      <c r="O155" s="158"/>
      <c r="P155" s="160"/>
      <c r="Q155" s="161"/>
      <c r="R155" t="str">
        <f>IF(C155="","",'[1]OPĆI DIO'!$C$1)</f>
        <v/>
      </c>
      <c r="S155" t="str">
        <f t="shared" si="37"/>
        <v/>
      </c>
      <c r="T155" t="str">
        <f t="shared" si="38"/>
        <v/>
      </c>
      <c r="U155" t="str">
        <f t="shared" si="35"/>
        <v/>
      </c>
      <c r="V155" t="str">
        <f t="shared" si="39"/>
        <v/>
      </c>
      <c r="AF155" t="s">
        <v>901</v>
      </c>
      <c r="AG155" t="s">
        <v>902</v>
      </c>
      <c r="AH155" t="str">
        <f t="shared" si="40"/>
        <v>A679078</v>
      </c>
      <c r="AI155" t="s">
        <v>593</v>
      </c>
    </row>
    <row r="156" spans="1:35" x14ac:dyDescent="0.25">
      <c r="A156" s="154"/>
      <c r="B156" s="155" t="str">
        <f t="shared" si="36"/>
        <v/>
      </c>
      <c r="C156" s="154"/>
      <c r="D156" s="155" t="str">
        <f t="shared" si="28"/>
        <v/>
      </c>
      <c r="E156" s="156"/>
      <c r="F156" s="155" t="str">
        <f t="shared" si="29"/>
        <v/>
      </c>
      <c r="G156" s="155" t="str">
        <f t="shared" si="30"/>
        <v/>
      </c>
      <c r="H156" s="157"/>
      <c r="I156" s="157"/>
      <c r="J156" s="157"/>
      <c r="K156" s="157"/>
      <c r="L156" s="158"/>
      <c r="M156" s="159"/>
      <c r="N156" s="159"/>
      <c r="O156" s="158"/>
      <c r="P156" s="160"/>
      <c r="Q156" s="161"/>
      <c r="R156" t="str">
        <f>IF(C156="","",'[1]OPĆI DIO'!$C$1)</f>
        <v/>
      </c>
      <c r="S156" t="str">
        <f t="shared" si="37"/>
        <v/>
      </c>
      <c r="T156" t="str">
        <f t="shared" si="38"/>
        <v/>
      </c>
      <c r="U156" t="str">
        <f t="shared" si="35"/>
        <v/>
      </c>
      <c r="V156" t="str">
        <f t="shared" si="39"/>
        <v/>
      </c>
      <c r="AF156" t="s">
        <v>903</v>
      </c>
      <c r="AG156" t="s">
        <v>904</v>
      </c>
      <c r="AH156" t="str">
        <f t="shared" si="40"/>
        <v>A679078</v>
      </c>
      <c r="AI156" t="s">
        <v>593</v>
      </c>
    </row>
    <row r="157" spans="1:35" x14ac:dyDescent="0.25">
      <c r="A157" s="154"/>
      <c r="B157" s="155" t="str">
        <f t="shared" si="36"/>
        <v/>
      </c>
      <c r="C157" s="154"/>
      <c r="D157" s="155" t="str">
        <f t="shared" si="28"/>
        <v/>
      </c>
      <c r="E157" s="156"/>
      <c r="F157" s="155" t="str">
        <f t="shared" si="29"/>
        <v/>
      </c>
      <c r="G157" s="155" t="str">
        <f t="shared" si="30"/>
        <v/>
      </c>
      <c r="H157" s="157"/>
      <c r="I157" s="157"/>
      <c r="J157" s="157"/>
      <c r="K157" s="157"/>
      <c r="L157" s="158"/>
      <c r="M157" s="159"/>
      <c r="N157" s="159"/>
      <c r="O157" s="158"/>
      <c r="P157" s="160"/>
      <c r="Q157" s="161"/>
      <c r="R157" t="str">
        <f>IF(C157="","",'[1]OPĆI DIO'!$C$1)</f>
        <v/>
      </c>
      <c r="S157" t="str">
        <f t="shared" si="37"/>
        <v/>
      </c>
      <c r="T157" t="str">
        <f t="shared" si="38"/>
        <v/>
      </c>
      <c r="U157" t="str">
        <f t="shared" si="35"/>
        <v/>
      </c>
      <c r="V157" t="str">
        <f t="shared" si="39"/>
        <v/>
      </c>
      <c r="AF157" t="s">
        <v>905</v>
      </c>
      <c r="AG157" t="s">
        <v>906</v>
      </c>
      <c r="AH157" t="str">
        <f t="shared" si="40"/>
        <v>A679078</v>
      </c>
      <c r="AI157" t="s">
        <v>593</v>
      </c>
    </row>
    <row r="158" spans="1:35" x14ac:dyDescent="0.25">
      <c r="A158" s="154"/>
      <c r="B158" s="155" t="str">
        <f t="shared" si="36"/>
        <v/>
      </c>
      <c r="C158" s="154"/>
      <c r="D158" s="155" t="str">
        <f t="shared" si="28"/>
        <v/>
      </c>
      <c r="E158" s="156"/>
      <c r="F158" s="155" t="str">
        <f t="shared" si="29"/>
        <v/>
      </c>
      <c r="G158" s="155" t="str">
        <f t="shared" si="30"/>
        <v/>
      </c>
      <c r="H158" s="157"/>
      <c r="I158" s="157"/>
      <c r="J158" s="157"/>
      <c r="K158" s="157"/>
      <c r="L158" s="158"/>
      <c r="M158" s="159"/>
      <c r="N158" s="159"/>
      <c r="O158" s="158"/>
      <c r="P158" s="160"/>
      <c r="Q158" s="161"/>
      <c r="R158" t="str">
        <f>IF(C158="","",'[1]OPĆI DIO'!$C$1)</f>
        <v/>
      </c>
      <c r="S158" t="str">
        <f t="shared" si="37"/>
        <v/>
      </c>
      <c r="T158" t="str">
        <f t="shared" si="38"/>
        <v/>
      </c>
      <c r="U158" t="str">
        <f t="shared" si="35"/>
        <v/>
      </c>
      <c r="V158" t="str">
        <f t="shared" si="39"/>
        <v/>
      </c>
      <c r="AF158" t="s">
        <v>907</v>
      </c>
      <c r="AG158" t="s">
        <v>908</v>
      </c>
      <c r="AH158" t="str">
        <f t="shared" si="40"/>
        <v>A679078</v>
      </c>
      <c r="AI158" t="s">
        <v>593</v>
      </c>
    </row>
    <row r="159" spans="1:35" x14ac:dyDescent="0.25">
      <c r="A159" s="154"/>
      <c r="B159" s="155" t="str">
        <f t="shared" si="36"/>
        <v/>
      </c>
      <c r="C159" s="154"/>
      <c r="D159" s="155" t="str">
        <f t="shared" si="28"/>
        <v/>
      </c>
      <c r="E159" s="156"/>
      <c r="F159" s="155" t="str">
        <f t="shared" si="29"/>
        <v/>
      </c>
      <c r="G159" s="155" t="str">
        <f t="shared" si="30"/>
        <v/>
      </c>
      <c r="H159" s="157"/>
      <c r="I159" s="157"/>
      <c r="J159" s="157"/>
      <c r="K159" s="157"/>
      <c r="L159" s="158"/>
      <c r="M159" s="159"/>
      <c r="N159" s="159"/>
      <c r="O159" s="158"/>
      <c r="P159" s="160"/>
      <c r="Q159" s="161"/>
      <c r="R159" t="str">
        <f>IF(C159="","",'[1]OPĆI DIO'!$C$1)</f>
        <v/>
      </c>
      <c r="S159" t="str">
        <f t="shared" si="37"/>
        <v/>
      </c>
      <c r="T159" t="str">
        <f t="shared" si="38"/>
        <v/>
      </c>
      <c r="U159" t="str">
        <f t="shared" si="35"/>
        <v/>
      </c>
      <c r="V159" t="str">
        <f t="shared" si="39"/>
        <v/>
      </c>
      <c r="AF159" t="s">
        <v>909</v>
      </c>
      <c r="AG159" t="s">
        <v>910</v>
      </c>
      <c r="AH159" t="str">
        <f t="shared" si="40"/>
        <v>A679078</v>
      </c>
      <c r="AI159" t="s">
        <v>593</v>
      </c>
    </row>
    <row r="160" spans="1:35" x14ac:dyDescent="0.25">
      <c r="A160" s="154"/>
      <c r="B160" s="155" t="str">
        <f t="shared" si="36"/>
        <v/>
      </c>
      <c r="C160" s="154"/>
      <c r="D160" s="155" t="str">
        <f t="shared" si="28"/>
        <v/>
      </c>
      <c r="E160" s="156"/>
      <c r="F160" s="155" t="str">
        <f t="shared" si="29"/>
        <v/>
      </c>
      <c r="G160" s="155" t="str">
        <f t="shared" si="30"/>
        <v/>
      </c>
      <c r="H160" s="157"/>
      <c r="I160" s="157"/>
      <c r="J160" s="157"/>
      <c r="K160" s="157"/>
      <c r="L160" s="158"/>
      <c r="M160" s="159"/>
      <c r="N160" s="159"/>
      <c r="O160" s="158"/>
      <c r="P160" s="160"/>
      <c r="Q160" s="161"/>
      <c r="R160" t="str">
        <f>IF(C160="","",'[1]OPĆI DIO'!$C$1)</f>
        <v/>
      </c>
      <c r="S160" t="str">
        <f t="shared" si="37"/>
        <v/>
      </c>
      <c r="T160" t="str">
        <f t="shared" si="38"/>
        <v/>
      </c>
      <c r="U160" t="str">
        <f t="shared" si="35"/>
        <v/>
      </c>
      <c r="V160" t="str">
        <f t="shared" si="39"/>
        <v/>
      </c>
      <c r="AF160" t="s">
        <v>911</v>
      </c>
      <c r="AG160" t="s">
        <v>912</v>
      </c>
      <c r="AH160" t="str">
        <f t="shared" si="40"/>
        <v>A679078</v>
      </c>
      <c r="AI160" t="s">
        <v>593</v>
      </c>
    </row>
    <row r="161" spans="1:35" x14ac:dyDescent="0.25">
      <c r="A161" s="154"/>
      <c r="B161" s="155" t="str">
        <f t="shared" si="36"/>
        <v/>
      </c>
      <c r="C161" s="154"/>
      <c r="D161" s="155" t="str">
        <f t="shared" si="28"/>
        <v/>
      </c>
      <c r="E161" s="156"/>
      <c r="F161" s="155" t="str">
        <f t="shared" si="29"/>
        <v/>
      </c>
      <c r="G161" s="155" t="str">
        <f t="shared" si="30"/>
        <v/>
      </c>
      <c r="H161" s="157"/>
      <c r="I161" s="157"/>
      <c r="J161" s="157"/>
      <c r="K161" s="157"/>
      <c r="L161" s="158"/>
      <c r="M161" s="159"/>
      <c r="N161" s="159"/>
      <c r="O161" s="158"/>
      <c r="P161" s="160"/>
      <c r="Q161" s="161"/>
      <c r="R161" t="str">
        <f>IF(C161="","",'[1]OPĆI DIO'!$C$1)</f>
        <v/>
      </c>
      <c r="S161" t="str">
        <f t="shared" si="37"/>
        <v/>
      </c>
      <c r="T161" t="str">
        <f t="shared" si="38"/>
        <v/>
      </c>
      <c r="U161" t="str">
        <f t="shared" si="35"/>
        <v/>
      </c>
      <c r="V161" t="str">
        <f t="shared" si="39"/>
        <v/>
      </c>
      <c r="AF161" t="s">
        <v>913</v>
      </c>
      <c r="AG161" t="s">
        <v>914</v>
      </c>
      <c r="AH161" t="str">
        <f t="shared" si="40"/>
        <v>A679078</v>
      </c>
      <c r="AI161" t="s">
        <v>593</v>
      </c>
    </row>
    <row r="162" spans="1:35" x14ac:dyDescent="0.25">
      <c r="A162" s="154"/>
      <c r="B162" s="155" t="str">
        <f t="shared" si="36"/>
        <v/>
      </c>
      <c r="C162" s="154"/>
      <c r="D162" s="155" t="str">
        <f t="shared" si="28"/>
        <v/>
      </c>
      <c r="E162" s="156"/>
      <c r="F162" s="155" t="str">
        <f t="shared" si="29"/>
        <v/>
      </c>
      <c r="G162" s="155" t="str">
        <f t="shared" si="30"/>
        <v/>
      </c>
      <c r="H162" s="157"/>
      <c r="I162" s="157"/>
      <c r="J162" s="157"/>
      <c r="K162" s="157"/>
      <c r="L162" s="158"/>
      <c r="M162" s="159"/>
      <c r="N162" s="159"/>
      <c r="O162" s="158"/>
      <c r="P162" s="160"/>
      <c r="Q162" s="161"/>
      <c r="R162" t="str">
        <f>IF(C162="","",'[1]OPĆI DIO'!$C$1)</f>
        <v/>
      </c>
      <c r="S162" t="str">
        <f t="shared" si="37"/>
        <v/>
      </c>
      <c r="T162" t="str">
        <f t="shared" si="38"/>
        <v/>
      </c>
      <c r="U162" t="str">
        <f t="shared" si="35"/>
        <v/>
      </c>
      <c r="V162" t="str">
        <f t="shared" si="39"/>
        <v/>
      </c>
      <c r="AF162" t="s">
        <v>915</v>
      </c>
      <c r="AG162" t="s">
        <v>916</v>
      </c>
      <c r="AH162" t="str">
        <f t="shared" si="40"/>
        <v>A679078</v>
      </c>
      <c r="AI162" t="s">
        <v>593</v>
      </c>
    </row>
    <row r="163" spans="1:35" x14ac:dyDescent="0.25">
      <c r="A163" s="154"/>
      <c r="B163" s="155" t="str">
        <f t="shared" si="36"/>
        <v/>
      </c>
      <c r="C163" s="154"/>
      <c r="D163" s="155" t="str">
        <f t="shared" ref="D163:D226" si="41">IFERROR(VLOOKUP(C163,$Z$5:$AB$88,2,FALSE),"")</f>
        <v/>
      </c>
      <c r="E163" s="156"/>
      <c r="F163" s="155" t="str">
        <f t="shared" si="29"/>
        <v/>
      </c>
      <c r="G163" s="155" t="str">
        <f t="shared" si="30"/>
        <v/>
      </c>
      <c r="H163" s="157"/>
      <c r="I163" s="157"/>
      <c r="J163" s="157"/>
      <c r="K163" s="157"/>
      <c r="L163" s="158"/>
      <c r="M163" s="159"/>
      <c r="N163" s="159"/>
      <c r="O163" s="158"/>
      <c r="P163" s="160"/>
      <c r="Q163" s="161"/>
      <c r="R163" t="str">
        <f>IF(C163="","",'[1]OPĆI DIO'!$C$1)</f>
        <v/>
      </c>
      <c r="S163" t="str">
        <f t="shared" si="37"/>
        <v/>
      </c>
      <c r="T163" t="str">
        <f t="shared" si="38"/>
        <v/>
      </c>
      <c r="U163" t="str">
        <f t="shared" si="35"/>
        <v/>
      </c>
      <c r="V163" t="str">
        <f t="shared" si="39"/>
        <v/>
      </c>
      <c r="AF163" t="s">
        <v>917</v>
      </c>
      <c r="AG163" t="s">
        <v>918</v>
      </c>
      <c r="AH163" t="str">
        <f t="shared" si="40"/>
        <v>A679078</v>
      </c>
      <c r="AI163" t="s">
        <v>593</v>
      </c>
    </row>
    <row r="164" spans="1:35" x14ac:dyDescent="0.25">
      <c r="A164" s="154"/>
      <c r="B164" s="155" t="str">
        <f t="shared" si="36"/>
        <v/>
      </c>
      <c r="C164" s="154"/>
      <c r="D164" s="155" t="str">
        <f t="shared" si="41"/>
        <v/>
      </c>
      <c r="E164" s="156"/>
      <c r="F164" s="155" t="str">
        <f t="shared" si="29"/>
        <v/>
      </c>
      <c r="G164" s="155" t="str">
        <f t="shared" si="30"/>
        <v/>
      </c>
      <c r="H164" s="157"/>
      <c r="I164" s="157"/>
      <c r="J164" s="157"/>
      <c r="K164" s="157"/>
      <c r="L164" s="158"/>
      <c r="M164" s="159"/>
      <c r="N164" s="159"/>
      <c r="O164" s="158"/>
      <c r="P164" s="160"/>
      <c r="Q164" s="161"/>
      <c r="R164" t="str">
        <f>IF(C164="","",'[1]OPĆI DIO'!$C$1)</f>
        <v/>
      </c>
      <c r="S164" t="str">
        <f t="shared" si="37"/>
        <v/>
      </c>
      <c r="T164" t="str">
        <f t="shared" si="38"/>
        <v/>
      </c>
      <c r="U164" t="str">
        <f t="shared" si="35"/>
        <v/>
      </c>
      <c r="V164" t="str">
        <f t="shared" si="39"/>
        <v/>
      </c>
      <c r="AF164" t="s">
        <v>919</v>
      </c>
      <c r="AG164" t="s">
        <v>920</v>
      </c>
      <c r="AH164" t="str">
        <f t="shared" si="40"/>
        <v>A679078</v>
      </c>
      <c r="AI164" t="s">
        <v>593</v>
      </c>
    </row>
    <row r="165" spans="1:35" x14ac:dyDescent="0.25">
      <c r="A165" s="154"/>
      <c r="B165" s="155" t="str">
        <f t="shared" si="36"/>
        <v/>
      </c>
      <c r="C165" s="154"/>
      <c r="D165" s="155" t="str">
        <f t="shared" si="41"/>
        <v/>
      </c>
      <c r="E165" s="156"/>
      <c r="F165" s="155" t="str">
        <f t="shared" si="29"/>
        <v/>
      </c>
      <c r="G165" s="155" t="str">
        <f t="shared" si="30"/>
        <v/>
      </c>
      <c r="H165" s="157"/>
      <c r="I165" s="157"/>
      <c r="J165" s="157"/>
      <c r="K165" s="157"/>
      <c r="L165" s="158"/>
      <c r="M165" s="159"/>
      <c r="N165" s="159"/>
      <c r="O165" s="158"/>
      <c r="P165" s="160"/>
      <c r="Q165" s="161"/>
      <c r="R165" t="str">
        <f>IF(C165="","",'[1]OPĆI DIO'!$C$1)</f>
        <v/>
      </c>
      <c r="S165" t="str">
        <f t="shared" si="37"/>
        <v/>
      </c>
      <c r="T165" t="str">
        <f t="shared" si="38"/>
        <v/>
      </c>
      <c r="U165" t="str">
        <f t="shared" si="35"/>
        <v/>
      </c>
      <c r="V165" t="str">
        <f t="shared" si="39"/>
        <v/>
      </c>
      <c r="AF165" t="s">
        <v>921</v>
      </c>
      <c r="AG165" t="s">
        <v>922</v>
      </c>
      <c r="AH165" t="str">
        <f t="shared" si="40"/>
        <v>A679078</v>
      </c>
      <c r="AI165" t="s">
        <v>593</v>
      </c>
    </row>
    <row r="166" spans="1:35" x14ac:dyDescent="0.25">
      <c r="A166" s="154"/>
      <c r="B166" s="155" t="str">
        <f t="shared" si="36"/>
        <v/>
      </c>
      <c r="C166" s="154"/>
      <c r="D166" s="155" t="str">
        <f t="shared" si="41"/>
        <v/>
      </c>
      <c r="E166" s="156"/>
      <c r="F166" s="155" t="str">
        <f t="shared" si="29"/>
        <v/>
      </c>
      <c r="G166" s="155" t="str">
        <f t="shared" si="30"/>
        <v/>
      </c>
      <c r="H166" s="157"/>
      <c r="I166" s="157"/>
      <c r="J166" s="157"/>
      <c r="K166" s="157"/>
      <c r="L166" s="158"/>
      <c r="M166" s="159"/>
      <c r="N166" s="159"/>
      <c r="O166" s="158"/>
      <c r="P166" s="160"/>
      <c r="Q166" s="161"/>
      <c r="R166" t="str">
        <f>IF(C166="","",'[1]OPĆI DIO'!$C$1)</f>
        <v/>
      </c>
      <c r="S166" t="str">
        <f t="shared" si="37"/>
        <v/>
      </c>
      <c r="T166" t="str">
        <f t="shared" si="38"/>
        <v/>
      </c>
      <c r="U166" t="str">
        <f t="shared" si="35"/>
        <v/>
      </c>
      <c r="V166" t="str">
        <f t="shared" si="39"/>
        <v/>
      </c>
      <c r="AF166" t="s">
        <v>923</v>
      </c>
      <c r="AG166" t="s">
        <v>924</v>
      </c>
      <c r="AH166" t="str">
        <f t="shared" si="40"/>
        <v>A679078</v>
      </c>
      <c r="AI166" t="s">
        <v>593</v>
      </c>
    </row>
    <row r="167" spans="1:35" x14ac:dyDescent="0.25">
      <c r="A167" s="154"/>
      <c r="B167" s="155" t="str">
        <f t="shared" si="36"/>
        <v/>
      </c>
      <c r="C167" s="154"/>
      <c r="D167" s="155" t="str">
        <f t="shared" si="41"/>
        <v/>
      </c>
      <c r="E167" s="156"/>
      <c r="F167" s="155" t="str">
        <f t="shared" ref="F167:F230" si="42">IFERROR(VLOOKUP(E167,$AF$6:$AG$893,2,FALSE),"")</f>
        <v/>
      </c>
      <c r="G167" s="155" t="str">
        <f t="shared" ref="G167:G230" si="43">IFERROR(VLOOKUP(E167,$AF$6:$AI$893,4,FALSE),"")</f>
        <v/>
      </c>
      <c r="H167" s="157"/>
      <c r="I167" s="157"/>
      <c r="J167" s="157"/>
      <c r="K167" s="157"/>
      <c r="L167" s="158"/>
      <c r="M167" s="159"/>
      <c r="N167" s="159"/>
      <c r="O167" s="158"/>
      <c r="P167" s="160"/>
      <c r="Q167" s="161"/>
      <c r="R167" t="str">
        <f>IF(C167="","",'[1]OPĆI DIO'!$C$1)</f>
        <v/>
      </c>
      <c r="S167" t="str">
        <f t="shared" si="37"/>
        <v/>
      </c>
      <c r="T167" t="str">
        <f t="shared" si="38"/>
        <v/>
      </c>
      <c r="U167" t="str">
        <f t="shared" si="35"/>
        <v/>
      </c>
      <c r="V167" t="str">
        <f t="shared" si="39"/>
        <v/>
      </c>
      <c r="AF167" t="s">
        <v>925</v>
      </c>
      <c r="AG167" t="s">
        <v>926</v>
      </c>
      <c r="AH167" t="str">
        <f t="shared" si="40"/>
        <v>A679078</v>
      </c>
      <c r="AI167" t="s">
        <v>593</v>
      </c>
    </row>
    <row r="168" spans="1:35" x14ac:dyDescent="0.25">
      <c r="A168" s="154"/>
      <c r="B168" s="155" t="str">
        <f t="shared" si="36"/>
        <v/>
      </c>
      <c r="C168" s="154"/>
      <c r="D168" s="155" t="str">
        <f t="shared" si="41"/>
        <v/>
      </c>
      <c r="E168" s="156"/>
      <c r="F168" s="155" t="str">
        <f t="shared" si="42"/>
        <v/>
      </c>
      <c r="G168" s="155" t="str">
        <f t="shared" si="43"/>
        <v/>
      </c>
      <c r="H168" s="157"/>
      <c r="I168" s="157"/>
      <c r="J168" s="157"/>
      <c r="K168" s="157"/>
      <c r="L168" s="158"/>
      <c r="M168" s="159"/>
      <c r="N168" s="159"/>
      <c r="O168" s="158"/>
      <c r="P168" s="160"/>
      <c r="Q168" s="161"/>
      <c r="R168" t="str">
        <f>IF(C168="","",'[1]OPĆI DIO'!$C$1)</f>
        <v/>
      </c>
      <c r="S168" t="str">
        <f t="shared" si="37"/>
        <v/>
      </c>
      <c r="T168" t="str">
        <f t="shared" si="38"/>
        <v/>
      </c>
      <c r="U168" t="str">
        <f t="shared" si="35"/>
        <v/>
      </c>
      <c r="V168" t="str">
        <f t="shared" si="39"/>
        <v/>
      </c>
      <c r="AF168" t="s">
        <v>927</v>
      </c>
      <c r="AG168" t="s">
        <v>928</v>
      </c>
      <c r="AH168" t="str">
        <f t="shared" si="40"/>
        <v>A679078</v>
      </c>
      <c r="AI168" t="s">
        <v>593</v>
      </c>
    </row>
    <row r="169" spans="1:35" x14ac:dyDescent="0.25">
      <c r="A169" s="154"/>
      <c r="B169" s="155" t="str">
        <f t="shared" si="36"/>
        <v/>
      </c>
      <c r="C169" s="154"/>
      <c r="D169" s="155" t="str">
        <f t="shared" si="41"/>
        <v/>
      </c>
      <c r="E169" s="156"/>
      <c r="F169" s="155" t="str">
        <f t="shared" si="42"/>
        <v/>
      </c>
      <c r="G169" s="155" t="str">
        <f t="shared" si="43"/>
        <v/>
      </c>
      <c r="H169" s="157"/>
      <c r="I169" s="157"/>
      <c r="J169" s="157"/>
      <c r="K169" s="157"/>
      <c r="L169" s="158"/>
      <c r="M169" s="159"/>
      <c r="N169" s="159"/>
      <c r="O169" s="158"/>
      <c r="P169" s="160"/>
      <c r="Q169" s="161"/>
      <c r="R169" t="str">
        <f>IF(C169="","",'[1]OPĆI DIO'!$C$1)</f>
        <v/>
      </c>
      <c r="S169" t="str">
        <f t="shared" si="37"/>
        <v/>
      </c>
      <c r="T169" t="str">
        <f t="shared" si="38"/>
        <v/>
      </c>
      <c r="U169" t="str">
        <f t="shared" si="35"/>
        <v/>
      </c>
      <c r="V169" t="str">
        <f t="shared" si="39"/>
        <v/>
      </c>
      <c r="AF169" t="s">
        <v>929</v>
      </c>
      <c r="AG169" t="s">
        <v>930</v>
      </c>
      <c r="AH169" t="str">
        <f t="shared" si="40"/>
        <v>A679078</v>
      </c>
      <c r="AI169" t="s">
        <v>593</v>
      </c>
    </row>
    <row r="170" spans="1:35" x14ac:dyDescent="0.25">
      <c r="A170" s="154"/>
      <c r="B170" s="155" t="str">
        <f t="shared" si="36"/>
        <v/>
      </c>
      <c r="C170" s="154"/>
      <c r="D170" s="155" t="str">
        <f t="shared" si="41"/>
        <v/>
      </c>
      <c r="E170" s="156"/>
      <c r="F170" s="155" t="str">
        <f t="shared" si="42"/>
        <v/>
      </c>
      <c r="G170" s="155" t="str">
        <f t="shared" si="43"/>
        <v/>
      </c>
      <c r="H170" s="157"/>
      <c r="I170" s="157"/>
      <c r="J170" s="157"/>
      <c r="K170" s="157"/>
      <c r="L170" s="158"/>
      <c r="M170" s="159"/>
      <c r="N170" s="159"/>
      <c r="O170" s="158"/>
      <c r="P170" s="160"/>
      <c r="Q170" s="161"/>
      <c r="R170" t="str">
        <f>IF(C170="","",'[1]OPĆI DIO'!$C$1)</f>
        <v/>
      </c>
      <c r="S170" t="str">
        <f t="shared" si="37"/>
        <v/>
      </c>
      <c r="T170" t="str">
        <f t="shared" si="38"/>
        <v/>
      </c>
      <c r="U170" t="str">
        <f t="shared" si="35"/>
        <v/>
      </c>
      <c r="V170" t="str">
        <f t="shared" si="39"/>
        <v/>
      </c>
      <c r="AF170" t="s">
        <v>931</v>
      </c>
      <c r="AG170" t="s">
        <v>932</v>
      </c>
      <c r="AH170" t="str">
        <f t="shared" si="40"/>
        <v>A679078</v>
      </c>
      <c r="AI170" t="s">
        <v>593</v>
      </c>
    </row>
    <row r="171" spans="1:35" x14ac:dyDescent="0.25">
      <c r="A171" s="154"/>
      <c r="B171" s="155" t="str">
        <f t="shared" si="36"/>
        <v/>
      </c>
      <c r="C171" s="154"/>
      <c r="D171" s="155" t="str">
        <f t="shared" si="41"/>
        <v/>
      </c>
      <c r="E171" s="156"/>
      <c r="F171" s="155" t="str">
        <f t="shared" si="42"/>
        <v/>
      </c>
      <c r="G171" s="155" t="str">
        <f t="shared" si="43"/>
        <v/>
      </c>
      <c r="H171" s="157"/>
      <c r="I171" s="157"/>
      <c r="J171" s="157"/>
      <c r="K171" s="157"/>
      <c r="L171" s="158"/>
      <c r="M171" s="159"/>
      <c r="N171" s="159"/>
      <c r="O171" s="158"/>
      <c r="P171" s="160"/>
      <c r="Q171" s="161"/>
      <c r="R171" t="str">
        <f>IF(C171="","",'[1]OPĆI DIO'!$C$1)</f>
        <v/>
      </c>
      <c r="S171" t="str">
        <f t="shared" si="37"/>
        <v/>
      </c>
      <c r="T171" t="str">
        <f t="shared" si="38"/>
        <v/>
      </c>
      <c r="U171" t="str">
        <f t="shared" si="35"/>
        <v/>
      </c>
      <c r="V171" t="str">
        <f t="shared" si="39"/>
        <v/>
      </c>
      <c r="AF171" t="s">
        <v>933</v>
      </c>
      <c r="AG171" t="s">
        <v>934</v>
      </c>
      <c r="AH171" t="str">
        <f t="shared" si="40"/>
        <v>A679078</v>
      </c>
      <c r="AI171" t="s">
        <v>593</v>
      </c>
    </row>
    <row r="172" spans="1:35" x14ac:dyDescent="0.25">
      <c r="A172" s="154"/>
      <c r="B172" s="155" t="str">
        <f t="shared" si="36"/>
        <v/>
      </c>
      <c r="C172" s="154"/>
      <c r="D172" s="155" t="str">
        <f t="shared" si="41"/>
        <v/>
      </c>
      <c r="E172" s="156"/>
      <c r="F172" s="155" t="str">
        <f t="shared" si="42"/>
        <v/>
      </c>
      <c r="G172" s="155" t="str">
        <f t="shared" si="43"/>
        <v/>
      </c>
      <c r="H172" s="157"/>
      <c r="I172" s="157"/>
      <c r="J172" s="157"/>
      <c r="K172" s="157"/>
      <c r="L172" s="158"/>
      <c r="M172" s="159"/>
      <c r="N172" s="159"/>
      <c r="O172" s="158"/>
      <c r="P172" s="160"/>
      <c r="Q172" s="161"/>
      <c r="R172" t="str">
        <f>IF(C172="","",'[1]OPĆI DIO'!$C$1)</f>
        <v/>
      </c>
      <c r="S172" t="str">
        <f t="shared" si="37"/>
        <v/>
      </c>
      <c r="T172" t="str">
        <f t="shared" si="38"/>
        <v/>
      </c>
      <c r="U172" t="str">
        <f t="shared" si="35"/>
        <v/>
      </c>
      <c r="V172" t="str">
        <f t="shared" si="39"/>
        <v/>
      </c>
      <c r="AF172" t="s">
        <v>935</v>
      </c>
      <c r="AG172" t="s">
        <v>936</v>
      </c>
      <c r="AH172" t="str">
        <f t="shared" si="40"/>
        <v>A679078</v>
      </c>
      <c r="AI172" t="s">
        <v>593</v>
      </c>
    </row>
    <row r="173" spans="1:35" x14ac:dyDescent="0.25">
      <c r="A173" s="154"/>
      <c r="B173" s="155" t="str">
        <f t="shared" si="36"/>
        <v/>
      </c>
      <c r="C173" s="154"/>
      <c r="D173" s="155" t="str">
        <f t="shared" si="41"/>
        <v/>
      </c>
      <c r="E173" s="156"/>
      <c r="F173" s="155" t="str">
        <f t="shared" si="42"/>
        <v/>
      </c>
      <c r="G173" s="155" t="str">
        <f t="shared" si="43"/>
        <v/>
      </c>
      <c r="H173" s="157"/>
      <c r="I173" s="157"/>
      <c r="J173" s="157"/>
      <c r="K173" s="157"/>
      <c r="L173" s="158"/>
      <c r="M173" s="159"/>
      <c r="N173" s="159"/>
      <c r="O173" s="158"/>
      <c r="P173" s="160"/>
      <c r="Q173" s="161"/>
      <c r="R173" t="str">
        <f>IF(C173="","",'[1]OPĆI DIO'!$C$1)</f>
        <v/>
      </c>
      <c r="S173" t="str">
        <f t="shared" si="37"/>
        <v/>
      </c>
      <c r="T173" t="str">
        <f t="shared" si="38"/>
        <v/>
      </c>
      <c r="U173" t="str">
        <f t="shared" si="35"/>
        <v/>
      </c>
      <c r="V173" t="str">
        <f t="shared" si="39"/>
        <v/>
      </c>
      <c r="AF173" t="s">
        <v>937</v>
      </c>
      <c r="AG173" t="s">
        <v>938</v>
      </c>
      <c r="AH173" t="str">
        <f t="shared" si="40"/>
        <v>A679078</v>
      </c>
      <c r="AI173" t="s">
        <v>593</v>
      </c>
    </row>
    <row r="174" spans="1:35" x14ac:dyDescent="0.25">
      <c r="A174" s="154"/>
      <c r="B174" s="155" t="str">
        <f t="shared" si="36"/>
        <v/>
      </c>
      <c r="C174" s="154"/>
      <c r="D174" s="155" t="str">
        <f t="shared" si="41"/>
        <v/>
      </c>
      <c r="E174" s="156"/>
      <c r="F174" s="155" t="str">
        <f t="shared" si="42"/>
        <v/>
      </c>
      <c r="G174" s="155" t="str">
        <f t="shared" si="43"/>
        <v/>
      </c>
      <c r="H174" s="157"/>
      <c r="I174" s="157"/>
      <c r="J174" s="157"/>
      <c r="K174" s="157"/>
      <c r="L174" s="158"/>
      <c r="M174" s="159"/>
      <c r="N174" s="159"/>
      <c r="O174" s="158"/>
      <c r="P174" s="160"/>
      <c r="Q174" s="161"/>
      <c r="R174" t="str">
        <f>IF(C174="","",'[1]OPĆI DIO'!$C$1)</f>
        <v/>
      </c>
      <c r="S174" t="str">
        <f t="shared" si="37"/>
        <v/>
      </c>
      <c r="T174" t="str">
        <f t="shared" si="38"/>
        <v/>
      </c>
      <c r="U174" t="str">
        <f t="shared" si="35"/>
        <v/>
      </c>
      <c r="V174" t="str">
        <f t="shared" si="39"/>
        <v/>
      </c>
      <c r="AF174" t="s">
        <v>939</v>
      </c>
      <c r="AG174" t="s">
        <v>940</v>
      </c>
      <c r="AH174" t="str">
        <f t="shared" si="40"/>
        <v>A679078</v>
      </c>
      <c r="AI174" t="s">
        <v>593</v>
      </c>
    </row>
    <row r="175" spans="1:35" x14ac:dyDescent="0.25">
      <c r="A175" s="154"/>
      <c r="B175" s="155" t="str">
        <f t="shared" si="36"/>
        <v/>
      </c>
      <c r="C175" s="154"/>
      <c r="D175" s="155" t="str">
        <f t="shared" si="41"/>
        <v/>
      </c>
      <c r="E175" s="156"/>
      <c r="F175" s="155" t="str">
        <f t="shared" si="42"/>
        <v/>
      </c>
      <c r="G175" s="155" t="str">
        <f t="shared" si="43"/>
        <v/>
      </c>
      <c r="H175" s="157"/>
      <c r="I175" s="157"/>
      <c r="J175" s="157"/>
      <c r="K175" s="157"/>
      <c r="L175" s="158"/>
      <c r="M175" s="159"/>
      <c r="N175" s="159"/>
      <c r="O175" s="158"/>
      <c r="P175" s="160"/>
      <c r="Q175" s="161"/>
      <c r="R175" t="str">
        <f>IF(C175="","",'[1]OPĆI DIO'!$C$1)</f>
        <v/>
      </c>
      <c r="S175" t="str">
        <f t="shared" si="37"/>
        <v/>
      </c>
      <c r="T175" t="str">
        <f t="shared" si="38"/>
        <v/>
      </c>
      <c r="U175" t="str">
        <f t="shared" si="35"/>
        <v/>
      </c>
      <c r="V175" t="str">
        <f t="shared" si="39"/>
        <v/>
      </c>
      <c r="AF175" t="s">
        <v>941</v>
      </c>
      <c r="AG175" t="s">
        <v>942</v>
      </c>
      <c r="AH175" t="str">
        <f t="shared" si="40"/>
        <v>A679078</v>
      </c>
      <c r="AI175" t="s">
        <v>593</v>
      </c>
    </row>
    <row r="176" spans="1:35" x14ac:dyDescent="0.25">
      <c r="A176" s="154"/>
      <c r="B176" s="155" t="str">
        <f t="shared" si="36"/>
        <v/>
      </c>
      <c r="C176" s="154"/>
      <c r="D176" s="155" t="str">
        <f t="shared" si="41"/>
        <v/>
      </c>
      <c r="E176" s="156"/>
      <c r="F176" s="155" t="str">
        <f t="shared" si="42"/>
        <v/>
      </c>
      <c r="G176" s="155" t="str">
        <f t="shared" si="43"/>
        <v/>
      </c>
      <c r="H176" s="157"/>
      <c r="I176" s="157"/>
      <c r="J176" s="157"/>
      <c r="K176" s="157"/>
      <c r="L176" s="158"/>
      <c r="M176" s="159"/>
      <c r="N176" s="159"/>
      <c r="O176" s="158"/>
      <c r="P176" s="160"/>
      <c r="Q176" s="161"/>
      <c r="R176" t="str">
        <f>IF(C176="","",'[1]OPĆI DIO'!$C$1)</f>
        <v/>
      </c>
      <c r="S176" t="str">
        <f t="shared" si="37"/>
        <v/>
      </c>
      <c r="T176" t="str">
        <f t="shared" si="38"/>
        <v/>
      </c>
      <c r="U176" t="str">
        <f t="shared" si="35"/>
        <v/>
      </c>
      <c r="V176" t="str">
        <f t="shared" si="39"/>
        <v/>
      </c>
      <c r="AF176" t="s">
        <v>943</v>
      </c>
      <c r="AG176" t="s">
        <v>944</v>
      </c>
      <c r="AH176" t="str">
        <f t="shared" si="40"/>
        <v>A679078</v>
      </c>
      <c r="AI176" t="s">
        <v>593</v>
      </c>
    </row>
    <row r="177" spans="1:35" x14ac:dyDescent="0.25">
      <c r="A177" s="154"/>
      <c r="B177" s="155" t="str">
        <f t="shared" si="36"/>
        <v/>
      </c>
      <c r="C177" s="154"/>
      <c r="D177" s="155" t="str">
        <f t="shared" si="41"/>
        <v/>
      </c>
      <c r="E177" s="156"/>
      <c r="F177" s="155" t="str">
        <f t="shared" si="42"/>
        <v/>
      </c>
      <c r="G177" s="155" t="str">
        <f t="shared" si="43"/>
        <v/>
      </c>
      <c r="H177" s="157"/>
      <c r="I177" s="157"/>
      <c r="J177" s="157"/>
      <c r="K177" s="157"/>
      <c r="L177" s="158"/>
      <c r="M177" s="159"/>
      <c r="N177" s="159"/>
      <c r="O177" s="158"/>
      <c r="P177" s="160"/>
      <c r="Q177" s="161"/>
      <c r="R177" t="str">
        <f>IF(C177="","",'[1]OPĆI DIO'!$C$1)</f>
        <v/>
      </c>
      <c r="S177" t="str">
        <f t="shared" si="37"/>
        <v/>
      </c>
      <c r="T177" t="str">
        <f t="shared" si="38"/>
        <v/>
      </c>
      <c r="U177" t="str">
        <f t="shared" si="35"/>
        <v/>
      </c>
      <c r="V177" t="str">
        <f t="shared" si="39"/>
        <v/>
      </c>
      <c r="AF177" t="s">
        <v>945</v>
      </c>
      <c r="AG177" t="s">
        <v>946</v>
      </c>
      <c r="AH177" t="str">
        <f t="shared" si="40"/>
        <v>A679078</v>
      </c>
      <c r="AI177" t="s">
        <v>593</v>
      </c>
    </row>
    <row r="178" spans="1:35" x14ac:dyDescent="0.25">
      <c r="A178" s="154"/>
      <c r="B178" s="155" t="str">
        <f t="shared" si="36"/>
        <v/>
      </c>
      <c r="C178" s="154"/>
      <c r="D178" s="155" t="str">
        <f t="shared" si="41"/>
        <v/>
      </c>
      <c r="E178" s="156"/>
      <c r="F178" s="155" t="str">
        <f t="shared" si="42"/>
        <v/>
      </c>
      <c r="G178" s="155" t="str">
        <f t="shared" si="43"/>
        <v/>
      </c>
      <c r="H178" s="157"/>
      <c r="I178" s="157"/>
      <c r="J178" s="157"/>
      <c r="K178" s="157"/>
      <c r="L178" s="158"/>
      <c r="M178" s="159"/>
      <c r="N178" s="159"/>
      <c r="O178" s="158"/>
      <c r="P178" s="160"/>
      <c r="Q178" s="161"/>
      <c r="R178" t="str">
        <f>IF(C178="","",'[1]OPĆI DIO'!$C$1)</f>
        <v/>
      </c>
      <c r="S178" t="str">
        <f t="shared" si="37"/>
        <v/>
      </c>
      <c r="T178" t="str">
        <f t="shared" si="38"/>
        <v/>
      </c>
      <c r="U178" t="str">
        <f t="shared" si="35"/>
        <v/>
      </c>
      <c r="V178" t="str">
        <f t="shared" si="39"/>
        <v/>
      </c>
      <c r="AF178" t="s">
        <v>947</v>
      </c>
      <c r="AG178" t="s">
        <v>948</v>
      </c>
      <c r="AH178" t="str">
        <f t="shared" si="40"/>
        <v>A679078</v>
      </c>
      <c r="AI178" t="s">
        <v>593</v>
      </c>
    </row>
    <row r="179" spans="1:35" x14ac:dyDescent="0.25">
      <c r="A179" s="154"/>
      <c r="B179" s="155" t="str">
        <f t="shared" si="36"/>
        <v/>
      </c>
      <c r="C179" s="154"/>
      <c r="D179" s="155" t="str">
        <f t="shared" si="41"/>
        <v/>
      </c>
      <c r="E179" s="156"/>
      <c r="F179" s="155" t="str">
        <f t="shared" si="42"/>
        <v/>
      </c>
      <c r="G179" s="155" t="str">
        <f t="shared" si="43"/>
        <v/>
      </c>
      <c r="H179" s="157"/>
      <c r="I179" s="157"/>
      <c r="J179" s="157"/>
      <c r="K179" s="157"/>
      <c r="L179" s="158"/>
      <c r="M179" s="159"/>
      <c r="N179" s="159"/>
      <c r="O179" s="158"/>
      <c r="P179" s="160"/>
      <c r="Q179" s="161"/>
      <c r="R179" t="str">
        <f>IF(C179="","",'[1]OPĆI DIO'!$C$1)</f>
        <v/>
      </c>
      <c r="S179" t="str">
        <f t="shared" si="37"/>
        <v/>
      </c>
      <c r="T179" t="str">
        <f t="shared" si="38"/>
        <v/>
      </c>
      <c r="U179" t="str">
        <f t="shared" si="35"/>
        <v/>
      </c>
      <c r="V179" t="str">
        <f t="shared" si="39"/>
        <v/>
      </c>
      <c r="AF179" t="s">
        <v>949</v>
      </c>
      <c r="AG179" t="s">
        <v>950</v>
      </c>
      <c r="AH179" t="str">
        <f t="shared" si="40"/>
        <v>A679078</v>
      </c>
      <c r="AI179" t="s">
        <v>593</v>
      </c>
    </row>
    <row r="180" spans="1:35" x14ac:dyDescent="0.25">
      <c r="A180" s="154"/>
      <c r="B180" s="155" t="str">
        <f t="shared" si="36"/>
        <v/>
      </c>
      <c r="C180" s="154"/>
      <c r="D180" s="155" t="str">
        <f t="shared" si="41"/>
        <v/>
      </c>
      <c r="E180" s="156"/>
      <c r="F180" s="155" t="str">
        <f t="shared" si="42"/>
        <v/>
      </c>
      <c r="G180" s="155" t="str">
        <f t="shared" si="43"/>
        <v/>
      </c>
      <c r="H180" s="157"/>
      <c r="I180" s="157"/>
      <c r="J180" s="157"/>
      <c r="K180" s="157"/>
      <c r="L180" s="158"/>
      <c r="M180" s="159"/>
      <c r="N180" s="159"/>
      <c r="O180" s="158"/>
      <c r="P180" s="160"/>
      <c r="Q180" s="161"/>
      <c r="R180" t="str">
        <f>IF(C180="","",'[1]OPĆI DIO'!$C$1)</f>
        <v/>
      </c>
      <c r="S180" t="str">
        <f t="shared" si="37"/>
        <v/>
      </c>
      <c r="T180" t="str">
        <f t="shared" si="38"/>
        <v/>
      </c>
      <c r="U180" t="str">
        <f t="shared" si="35"/>
        <v/>
      </c>
      <c r="V180" t="str">
        <f t="shared" si="39"/>
        <v/>
      </c>
      <c r="AF180" t="s">
        <v>951</v>
      </c>
      <c r="AG180" t="s">
        <v>952</v>
      </c>
      <c r="AH180" t="str">
        <f t="shared" si="40"/>
        <v>A679078</v>
      </c>
      <c r="AI180" t="s">
        <v>593</v>
      </c>
    </row>
    <row r="181" spans="1:35" x14ac:dyDescent="0.25">
      <c r="A181" s="154"/>
      <c r="B181" s="155" t="str">
        <f t="shared" si="36"/>
        <v/>
      </c>
      <c r="C181" s="154"/>
      <c r="D181" s="155" t="str">
        <f t="shared" si="41"/>
        <v/>
      </c>
      <c r="E181" s="156"/>
      <c r="F181" s="155" t="str">
        <f t="shared" si="42"/>
        <v/>
      </c>
      <c r="G181" s="155" t="str">
        <f t="shared" si="43"/>
        <v/>
      </c>
      <c r="H181" s="157"/>
      <c r="I181" s="157"/>
      <c r="J181" s="157"/>
      <c r="K181" s="157"/>
      <c r="L181" s="158"/>
      <c r="M181" s="159"/>
      <c r="N181" s="159"/>
      <c r="O181" s="158"/>
      <c r="P181" s="160"/>
      <c r="Q181" s="161"/>
      <c r="R181" t="str">
        <f>IF(C181="","",'[1]OPĆI DIO'!$C$1)</f>
        <v/>
      </c>
      <c r="S181" t="str">
        <f t="shared" si="37"/>
        <v/>
      </c>
      <c r="T181" t="str">
        <f t="shared" si="38"/>
        <v/>
      </c>
      <c r="U181" t="str">
        <f t="shared" si="35"/>
        <v/>
      </c>
      <c r="V181" t="str">
        <f t="shared" si="39"/>
        <v/>
      </c>
      <c r="AF181" t="s">
        <v>953</v>
      </c>
      <c r="AG181" t="s">
        <v>954</v>
      </c>
      <c r="AH181" t="str">
        <f t="shared" si="40"/>
        <v>A679078</v>
      </c>
      <c r="AI181" t="s">
        <v>593</v>
      </c>
    </row>
    <row r="182" spans="1:35" x14ac:dyDescent="0.25">
      <c r="A182" s="154"/>
      <c r="B182" s="155" t="str">
        <f t="shared" si="36"/>
        <v/>
      </c>
      <c r="C182" s="154"/>
      <c r="D182" s="155" t="str">
        <f t="shared" si="41"/>
        <v/>
      </c>
      <c r="E182" s="156"/>
      <c r="F182" s="155" t="str">
        <f t="shared" si="42"/>
        <v/>
      </c>
      <c r="G182" s="155" t="str">
        <f t="shared" si="43"/>
        <v/>
      </c>
      <c r="H182" s="157"/>
      <c r="I182" s="157"/>
      <c r="J182" s="157"/>
      <c r="K182" s="157"/>
      <c r="L182" s="158"/>
      <c r="M182" s="159"/>
      <c r="N182" s="159"/>
      <c r="O182" s="158"/>
      <c r="P182" s="160"/>
      <c r="Q182" s="161"/>
      <c r="R182" t="str">
        <f>IF(C182="","",'[1]OPĆI DIO'!$C$1)</f>
        <v/>
      </c>
      <c r="S182" t="str">
        <f t="shared" si="37"/>
        <v/>
      </c>
      <c r="T182" t="str">
        <f t="shared" si="38"/>
        <v/>
      </c>
      <c r="U182" t="str">
        <f t="shared" si="35"/>
        <v/>
      </c>
      <c r="V182" t="str">
        <f t="shared" si="39"/>
        <v/>
      </c>
      <c r="AF182" t="s">
        <v>955</v>
      </c>
      <c r="AG182" t="s">
        <v>956</v>
      </c>
      <c r="AH182" t="str">
        <f t="shared" si="40"/>
        <v>A679078</v>
      </c>
      <c r="AI182" t="s">
        <v>593</v>
      </c>
    </row>
    <row r="183" spans="1:35" x14ac:dyDescent="0.25">
      <c r="A183" s="154"/>
      <c r="B183" s="155" t="str">
        <f t="shared" si="36"/>
        <v/>
      </c>
      <c r="C183" s="154"/>
      <c r="D183" s="155" t="str">
        <f t="shared" si="41"/>
        <v/>
      </c>
      <c r="E183" s="156"/>
      <c r="F183" s="155" t="str">
        <f t="shared" si="42"/>
        <v/>
      </c>
      <c r="G183" s="155" t="str">
        <f t="shared" si="43"/>
        <v/>
      </c>
      <c r="H183" s="157"/>
      <c r="I183" s="157"/>
      <c r="J183" s="157"/>
      <c r="K183" s="157"/>
      <c r="L183" s="158"/>
      <c r="M183" s="159"/>
      <c r="N183" s="159"/>
      <c r="O183" s="158"/>
      <c r="P183" s="160"/>
      <c r="Q183" s="161"/>
      <c r="R183" t="str">
        <f>IF(C183="","",'[1]OPĆI DIO'!$C$1)</f>
        <v/>
      </c>
      <c r="S183" t="str">
        <f t="shared" si="37"/>
        <v/>
      </c>
      <c r="T183" t="str">
        <f t="shared" si="38"/>
        <v/>
      </c>
      <c r="U183" t="str">
        <f t="shared" si="35"/>
        <v/>
      </c>
      <c r="V183" t="str">
        <f t="shared" si="39"/>
        <v/>
      </c>
      <c r="AF183" t="s">
        <v>957</v>
      </c>
      <c r="AG183" t="s">
        <v>958</v>
      </c>
      <c r="AH183" t="str">
        <f t="shared" si="40"/>
        <v>A679078</v>
      </c>
      <c r="AI183" t="s">
        <v>593</v>
      </c>
    </row>
    <row r="184" spans="1:35" x14ac:dyDescent="0.25">
      <c r="A184" s="154"/>
      <c r="B184" s="155" t="str">
        <f t="shared" si="36"/>
        <v/>
      </c>
      <c r="C184" s="154"/>
      <c r="D184" s="155" t="str">
        <f t="shared" si="41"/>
        <v/>
      </c>
      <c r="E184" s="156"/>
      <c r="F184" s="155" t="str">
        <f t="shared" si="42"/>
        <v/>
      </c>
      <c r="G184" s="155" t="str">
        <f t="shared" si="43"/>
        <v/>
      </c>
      <c r="H184" s="157"/>
      <c r="I184" s="157"/>
      <c r="J184" s="157"/>
      <c r="K184" s="157"/>
      <c r="L184" s="158"/>
      <c r="M184" s="159"/>
      <c r="N184" s="159"/>
      <c r="O184" s="158"/>
      <c r="P184" s="160"/>
      <c r="Q184" s="161"/>
      <c r="R184" t="str">
        <f>IF(C184="","",'[1]OPĆI DIO'!$C$1)</f>
        <v/>
      </c>
      <c r="S184" t="str">
        <f t="shared" si="37"/>
        <v/>
      </c>
      <c r="T184" t="str">
        <f t="shared" si="38"/>
        <v/>
      </c>
      <c r="U184" t="str">
        <f t="shared" si="35"/>
        <v/>
      </c>
      <c r="V184" t="str">
        <f t="shared" si="39"/>
        <v/>
      </c>
      <c r="AF184" t="s">
        <v>959</v>
      </c>
      <c r="AG184" t="s">
        <v>960</v>
      </c>
      <c r="AH184" t="str">
        <f t="shared" si="40"/>
        <v>A679078</v>
      </c>
      <c r="AI184" t="s">
        <v>593</v>
      </c>
    </row>
    <row r="185" spans="1:35" x14ac:dyDescent="0.25">
      <c r="A185" s="154"/>
      <c r="B185" s="155" t="str">
        <f t="shared" si="36"/>
        <v/>
      </c>
      <c r="C185" s="154"/>
      <c r="D185" s="155" t="str">
        <f t="shared" si="41"/>
        <v/>
      </c>
      <c r="E185" s="156"/>
      <c r="F185" s="155" t="str">
        <f t="shared" si="42"/>
        <v/>
      </c>
      <c r="G185" s="155" t="str">
        <f t="shared" si="43"/>
        <v/>
      </c>
      <c r="H185" s="157"/>
      <c r="I185" s="157"/>
      <c r="J185" s="157"/>
      <c r="K185" s="157"/>
      <c r="L185" s="158"/>
      <c r="M185" s="159"/>
      <c r="N185" s="159"/>
      <c r="O185" s="158"/>
      <c r="P185" s="160"/>
      <c r="Q185" s="161"/>
      <c r="R185" t="str">
        <f>IF(C185="","",'[1]OPĆI DIO'!$C$1)</f>
        <v/>
      </c>
      <c r="S185" t="str">
        <f t="shared" si="37"/>
        <v/>
      </c>
      <c r="T185" t="str">
        <f t="shared" si="38"/>
        <v/>
      </c>
      <c r="U185" t="str">
        <f t="shared" si="35"/>
        <v/>
      </c>
      <c r="V185" t="str">
        <f t="shared" si="39"/>
        <v/>
      </c>
      <c r="AF185" t="s">
        <v>961</v>
      </c>
      <c r="AG185" t="s">
        <v>962</v>
      </c>
      <c r="AH185" t="str">
        <f t="shared" si="40"/>
        <v>A679078</v>
      </c>
      <c r="AI185" t="s">
        <v>593</v>
      </c>
    </row>
    <row r="186" spans="1:35" x14ac:dyDescent="0.25">
      <c r="A186" s="154"/>
      <c r="B186" s="155" t="str">
        <f t="shared" si="36"/>
        <v/>
      </c>
      <c r="C186" s="154"/>
      <c r="D186" s="155" t="str">
        <f t="shared" si="41"/>
        <v/>
      </c>
      <c r="E186" s="156"/>
      <c r="F186" s="155" t="str">
        <f t="shared" si="42"/>
        <v/>
      </c>
      <c r="G186" s="155" t="str">
        <f t="shared" si="43"/>
        <v/>
      </c>
      <c r="H186" s="157"/>
      <c r="I186" s="157"/>
      <c r="J186" s="157"/>
      <c r="K186" s="157"/>
      <c r="L186" s="158"/>
      <c r="M186" s="159"/>
      <c r="N186" s="159"/>
      <c r="O186" s="158"/>
      <c r="P186" s="160"/>
      <c r="Q186" s="161"/>
      <c r="R186" t="str">
        <f>IF(C186="","",'[1]OPĆI DIO'!$C$1)</f>
        <v/>
      </c>
      <c r="S186" t="str">
        <f t="shared" si="37"/>
        <v/>
      </c>
      <c r="T186" t="str">
        <f t="shared" si="38"/>
        <v/>
      </c>
      <c r="U186" t="str">
        <f t="shared" si="35"/>
        <v/>
      </c>
      <c r="V186" t="str">
        <f t="shared" si="39"/>
        <v/>
      </c>
      <c r="AF186" t="s">
        <v>963</v>
      </c>
      <c r="AG186" t="s">
        <v>964</v>
      </c>
      <c r="AH186" t="str">
        <f t="shared" si="40"/>
        <v>A679078</v>
      </c>
      <c r="AI186" t="s">
        <v>593</v>
      </c>
    </row>
    <row r="187" spans="1:35" x14ac:dyDescent="0.25">
      <c r="A187" s="154"/>
      <c r="B187" s="155" t="str">
        <f t="shared" si="36"/>
        <v/>
      </c>
      <c r="C187" s="154"/>
      <c r="D187" s="155" t="str">
        <f t="shared" si="41"/>
        <v/>
      </c>
      <c r="E187" s="156"/>
      <c r="F187" s="155" t="str">
        <f t="shared" si="42"/>
        <v/>
      </c>
      <c r="G187" s="155" t="str">
        <f t="shared" si="43"/>
        <v/>
      </c>
      <c r="H187" s="157"/>
      <c r="I187" s="157"/>
      <c r="J187" s="157"/>
      <c r="K187" s="157"/>
      <c r="L187" s="158"/>
      <c r="M187" s="159"/>
      <c r="N187" s="159"/>
      <c r="O187" s="158"/>
      <c r="P187" s="160"/>
      <c r="Q187" s="161"/>
      <c r="R187" t="str">
        <f>IF(C187="","",'[1]OPĆI DIO'!$C$1)</f>
        <v/>
      </c>
      <c r="S187" t="str">
        <f t="shared" si="37"/>
        <v/>
      </c>
      <c r="T187" t="str">
        <f t="shared" si="38"/>
        <v/>
      </c>
      <c r="U187" t="str">
        <f t="shared" si="35"/>
        <v/>
      </c>
      <c r="V187" t="str">
        <f t="shared" si="39"/>
        <v/>
      </c>
      <c r="AF187" t="s">
        <v>965</v>
      </c>
      <c r="AG187" t="s">
        <v>966</v>
      </c>
      <c r="AH187" t="str">
        <f t="shared" si="40"/>
        <v>A679078</v>
      </c>
      <c r="AI187" t="s">
        <v>593</v>
      </c>
    </row>
    <row r="188" spans="1:35" x14ac:dyDescent="0.25">
      <c r="A188" s="154"/>
      <c r="B188" s="155" t="str">
        <f t="shared" si="36"/>
        <v/>
      </c>
      <c r="C188" s="154"/>
      <c r="D188" s="155" t="str">
        <f t="shared" si="41"/>
        <v/>
      </c>
      <c r="E188" s="156"/>
      <c r="F188" s="155" t="str">
        <f t="shared" si="42"/>
        <v/>
      </c>
      <c r="G188" s="155" t="str">
        <f t="shared" si="43"/>
        <v/>
      </c>
      <c r="H188" s="157"/>
      <c r="I188" s="157"/>
      <c r="J188" s="157"/>
      <c r="K188" s="157"/>
      <c r="L188" s="158"/>
      <c r="M188" s="159"/>
      <c r="N188" s="159"/>
      <c r="O188" s="158"/>
      <c r="P188" s="160"/>
      <c r="Q188" s="161"/>
      <c r="R188" t="str">
        <f>IF(C188="","",'[1]OPĆI DIO'!$C$1)</f>
        <v/>
      </c>
      <c r="S188" t="str">
        <f t="shared" si="37"/>
        <v/>
      </c>
      <c r="T188" t="str">
        <f t="shared" si="38"/>
        <v/>
      </c>
      <c r="U188" t="str">
        <f t="shared" si="35"/>
        <v/>
      </c>
      <c r="V188" t="str">
        <f t="shared" si="39"/>
        <v/>
      </c>
      <c r="AF188" t="s">
        <v>967</v>
      </c>
      <c r="AG188" t="s">
        <v>968</v>
      </c>
      <c r="AH188" t="str">
        <f t="shared" si="40"/>
        <v>A679078</v>
      </c>
      <c r="AI188" t="s">
        <v>593</v>
      </c>
    </row>
    <row r="189" spans="1:35" x14ac:dyDescent="0.25">
      <c r="A189" s="154"/>
      <c r="B189" s="155" t="str">
        <f t="shared" si="36"/>
        <v/>
      </c>
      <c r="C189" s="154"/>
      <c r="D189" s="155" t="str">
        <f t="shared" si="41"/>
        <v/>
      </c>
      <c r="E189" s="156"/>
      <c r="F189" s="155" t="str">
        <f t="shared" si="42"/>
        <v/>
      </c>
      <c r="G189" s="155" t="str">
        <f t="shared" si="43"/>
        <v/>
      </c>
      <c r="H189" s="157"/>
      <c r="I189" s="157"/>
      <c r="J189" s="157"/>
      <c r="K189" s="157"/>
      <c r="L189" s="158"/>
      <c r="M189" s="159"/>
      <c r="N189" s="159"/>
      <c r="O189" s="158"/>
      <c r="P189" s="160"/>
      <c r="Q189" s="161"/>
      <c r="R189" t="str">
        <f>IF(C189="","",'[1]OPĆI DIO'!$C$1)</f>
        <v/>
      </c>
      <c r="S189" t="str">
        <f t="shared" si="37"/>
        <v/>
      </c>
      <c r="T189" t="str">
        <f t="shared" si="38"/>
        <v/>
      </c>
      <c r="U189" t="str">
        <f t="shared" si="35"/>
        <v/>
      </c>
      <c r="V189" t="str">
        <f t="shared" si="39"/>
        <v/>
      </c>
      <c r="AF189" t="s">
        <v>969</v>
      </c>
      <c r="AG189" t="s">
        <v>970</v>
      </c>
      <c r="AH189" t="str">
        <f t="shared" si="40"/>
        <v>A679078</v>
      </c>
      <c r="AI189" t="s">
        <v>593</v>
      </c>
    </row>
    <row r="190" spans="1:35" x14ac:dyDescent="0.25">
      <c r="A190" s="154"/>
      <c r="B190" s="155" t="str">
        <f t="shared" si="36"/>
        <v/>
      </c>
      <c r="C190" s="154"/>
      <c r="D190" s="155" t="str">
        <f t="shared" si="41"/>
        <v/>
      </c>
      <c r="E190" s="156"/>
      <c r="F190" s="155" t="str">
        <f t="shared" si="42"/>
        <v/>
      </c>
      <c r="G190" s="155" t="str">
        <f t="shared" si="43"/>
        <v/>
      </c>
      <c r="H190" s="157"/>
      <c r="I190" s="157"/>
      <c r="J190" s="157"/>
      <c r="K190" s="157"/>
      <c r="L190" s="158"/>
      <c r="M190" s="159"/>
      <c r="N190" s="159"/>
      <c r="O190" s="158"/>
      <c r="P190" s="160"/>
      <c r="Q190" s="161"/>
      <c r="R190" t="str">
        <f>IF(C190="","",'[1]OPĆI DIO'!$C$1)</f>
        <v/>
      </c>
      <c r="S190" t="str">
        <f t="shared" si="37"/>
        <v/>
      </c>
      <c r="T190" t="str">
        <f t="shared" si="38"/>
        <v/>
      </c>
      <c r="U190" t="str">
        <f t="shared" si="35"/>
        <v/>
      </c>
      <c r="V190" t="str">
        <f t="shared" si="39"/>
        <v/>
      </c>
      <c r="AF190" t="s">
        <v>971</v>
      </c>
      <c r="AG190" t="s">
        <v>972</v>
      </c>
      <c r="AH190" t="str">
        <f t="shared" si="40"/>
        <v>A679078</v>
      </c>
      <c r="AI190" t="s">
        <v>593</v>
      </c>
    </row>
    <row r="191" spans="1:35" x14ac:dyDescent="0.25">
      <c r="A191" s="154"/>
      <c r="B191" s="155" t="str">
        <f t="shared" si="36"/>
        <v/>
      </c>
      <c r="C191" s="154"/>
      <c r="D191" s="155" t="str">
        <f t="shared" si="41"/>
        <v/>
      </c>
      <c r="E191" s="156"/>
      <c r="F191" s="155" t="str">
        <f t="shared" si="42"/>
        <v/>
      </c>
      <c r="G191" s="155" t="str">
        <f t="shared" si="43"/>
        <v/>
      </c>
      <c r="H191" s="157"/>
      <c r="I191" s="157"/>
      <c r="J191" s="157"/>
      <c r="K191" s="157"/>
      <c r="L191" s="158"/>
      <c r="M191" s="159"/>
      <c r="N191" s="159"/>
      <c r="O191" s="158"/>
      <c r="P191" s="160"/>
      <c r="Q191" s="161"/>
      <c r="R191" t="str">
        <f>IF(C191="","",'[1]OPĆI DIO'!$C$1)</f>
        <v/>
      </c>
      <c r="S191" t="str">
        <f t="shared" si="37"/>
        <v/>
      </c>
      <c r="T191" t="str">
        <f t="shared" si="38"/>
        <v/>
      </c>
      <c r="U191" t="str">
        <f t="shared" ref="U191:U254" si="44">MID(G191,2,2)</f>
        <v/>
      </c>
      <c r="V191" t="str">
        <f t="shared" si="39"/>
        <v/>
      </c>
      <c r="AF191" t="s">
        <v>973</v>
      </c>
      <c r="AG191" t="s">
        <v>974</v>
      </c>
      <c r="AH191" t="str">
        <f t="shared" si="40"/>
        <v>A679078</v>
      </c>
      <c r="AI191" t="s">
        <v>593</v>
      </c>
    </row>
    <row r="192" spans="1:35" x14ac:dyDescent="0.25">
      <c r="A192" s="154"/>
      <c r="B192" s="155" t="str">
        <f t="shared" ref="B192:B255" si="45">IFERROR(VLOOKUP(A192,$W$6:$X$23,2,FALSE),"")</f>
        <v/>
      </c>
      <c r="C192" s="154"/>
      <c r="D192" s="155" t="str">
        <f t="shared" si="41"/>
        <v/>
      </c>
      <c r="E192" s="156"/>
      <c r="F192" s="155" t="str">
        <f t="shared" si="42"/>
        <v/>
      </c>
      <c r="G192" s="155" t="str">
        <f t="shared" si="43"/>
        <v/>
      </c>
      <c r="H192" s="157"/>
      <c r="I192" s="157"/>
      <c r="J192" s="157"/>
      <c r="K192" s="157"/>
      <c r="L192" s="158"/>
      <c r="M192" s="159"/>
      <c r="N192" s="159"/>
      <c r="O192" s="158"/>
      <c r="P192" s="160"/>
      <c r="Q192" s="161"/>
      <c r="R192" t="str">
        <f>IF(C192="","",'[1]OPĆI DIO'!$C$1)</f>
        <v/>
      </c>
      <c r="S192" t="str">
        <f t="shared" ref="S192:S255" si="46">LEFT(C192,3)</f>
        <v/>
      </c>
      <c r="T192" t="str">
        <f t="shared" ref="T192:T255" si="47">LEFT(C192,2)</f>
        <v/>
      </c>
      <c r="U192" t="str">
        <f t="shared" si="44"/>
        <v/>
      </c>
      <c r="V192" t="str">
        <f t="shared" ref="V192:V255" si="48">LEFT(C192,1)</f>
        <v/>
      </c>
      <c r="AF192" t="s">
        <v>975</v>
      </c>
      <c r="AG192" t="s">
        <v>976</v>
      </c>
      <c r="AH192" t="str">
        <f t="shared" si="40"/>
        <v>A679078</v>
      </c>
      <c r="AI192" t="s">
        <v>593</v>
      </c>
    </row>
    <row r="193" spans="1:35" x14ac:dyDescent="0.25">
      <c r="A193" s="154"/>
      <c r="B193" s="155" t="str">
        <f t="shared" si="45"/>
        <v/>
      </c>
      <c r="C193" s="154"/>
      <c r="D193" s="155" t="str">
        <f t="shared" si="41"/>
        <v/>
      </c>
      <c r="E193" s="156"/>
      <c r="F193" s="155" t="str">
        <f t="shared" si="42"/>
        <v/>
      </c>
      <c r="G193" s="155" t="str">
        <f t="shared" si="43"/>
        <v/>
      </c>
      <c r="H193" s="157"/>
      <c r="I193" s="157"/>
      <c r="J193" s="157"/>
      <c r="K193" s="157"/>
      <c r="L193" s="158"/>
      <c r="M193" s="159"/>
      <c r="N193" s="159"/>
      <c r="O193" s="158"/>
      <c r="P193" s="160"/>
      <c r="Q193" s="161"/>
      <c r="R193" t="str">
        <f>IF(C193="","",'[1]OPĆI DIO'!$C$1)</f>
        <v/>
      </c>
      <c r="S193" t="str">
        <f t="shared" si="46"/>
        <v/>
      </c>
      <c r="T193" t="str">
        <f t="shared" si="47"/>
        <v/>
      </c>
      <c r="U193" t="str">
        <f t="shared" si="44"/>
        <v/>
      </c>
      <c r="V193" t="str">
        <f t="shared" si="48"/>
        <v/>
      </c>
      <c r="AF193" t="s">
        <v>977</v>
      </c>
      <c r="AG193" t="s">
        <v>978</v>
      </c>
      <c r="AH193" t="str">
        <f t="shared" si="40"/>
        <v>A679078</v>
      </c>
      <c r="AI193" t="s">
        <v>593</v>
      </c>
    </row>
    <row r="194" spans="1:35" x14ac:dyDescent="0.25">
      <c r="A194" s="154"/>
      <c r="B194" s="155" t="str">
        <f t="shared" si="45"/>
        <v/>
      </c>
      <c r="C194" s="154"/>
      <c r="D194" s="155" t="str">
        <f t="shared" si="41"/>
        <v/>
      </c>
      <c r="E194" s="156"/>
      <c r="F194" s="155" t="str">
        <f t="shared" si="42"/>
        <v/>
      </c>
      <c r="G194" s="155" t="str">
        <f t="shared" si="43"/>
        <v/>
      </c>
      <c r="H194" s="157"/>
      <c r="I194" s="157"/>
      <c r="J194" s="157"/>
      <c r="K194" s="157"/>
      <c r="L194" s="158"/>
      <c r="M194" s="159"/>
      <c r="N194" s="159"/>
      <c r="O194" s="158"/>
      <c r="P194" s="160"/>
      <c r="Q194" s="161"/>
      <c r="R194" t="str">
        <f>IF(C194="","",'[1]OPĆI DIO'!$C$1)</f>
        <v/>
      </c>
      <c r="S194" t="str">
        <f t="shared" si="46"/>
        <v/>
      </c>
      <c r="T194" t="str">
        <f t="shared" si="47"/>
        <v/>
      </c>
      <c r="U194" t="str">
        <f t="shared" si="44"/>
        <v/>
      </c>
      <c r="V194" t="str">
        <f t="shared" si="48"/>
        <v/>
      </c>
      <c r="AF194" t="s">
        <v>979</v>
      </c>
      <c r="AG194" t="s">
        <v>980</v>
      </c>
      <c r="AH194" t="str">
        <f t="shared" si="40"/>
        <v>A679078</v>
      </c>
      <c r="AI194" t="s">
        <v>593</v>
      </c>
    </row>
    <row r="195" spans="1:35" x14ac:dyDescent="0.25">
      <c r="A195" s="154"/>
      <c r="B195" s="155" t="str">
        <f t="shared" si="45"/>
        <v/>
      </c>
      <c r="C195" s="154"/>
      <c r="D195" s="155" t="str">
        <f t="shared" si="41"/>
        <v/>
      </c>
      <c r="E195" s="156"/>
      <c r="F195" s="155" t="str">
        <f t="shared" si="42"/>
        <v/>
      </c>
      <c r="G195" s="155" t="str">
        <f t="shared" si="43"/>
        <v/>
      </c>
      <c r="H195" s="157"/>
      <c r="I195" s="157"/>
      <c r="J195" s="157"/>
      <c r="K195" s="157"/>
      <c r="L195" s="158"/>
      <c r="M195" s="159"/>
      <c r="N195" s="159"/>
      <c r="O195" s="158"/>
      <c r="P195" s="160"/>
      <c r="Q195" s="161"/>
      <c r="R195" t="str">
        <f>IF(C195="","",'[1]OPĆI DIO'!$C$1)</f>
        <v/>
      </c>
      <c r="S195" t="str">
        <f t="shared" si="46"/>
        <v/>
      </c>
      <c r="T195" t="str">
        <f t="shared" si="47"/>
        <v/>
      </c>
      <c r="U195" t="str">
        <f t="shared" si="44"/>
        <v/>
      </c>
      <c r="V195" t="str">
        <f t="shared" si="48"/>
        <v/>
      </c>
      <c r="AF195" t="s">
        <v>981</v>
      </c>
      <c r="AG195" t="s">
        <v>982</v>
      </c>
      <c r="AH195" t="str">
        <f t="shared" ref="AH195:AH258" si="49">LEFT(AF195,7)</f>
        <v>A679078</v>
      </c>
      <c r="AI195" t="s">
        <v>593</v>
      </c>
    </row>
    <row r="196" spans="1:35" x14ac:dyDescent="0.25">
      <c r="A196" s="154"/>
      <c r="B196" s="155" t="str">
        <f t="shared" si="45"/>
        <v/>
      </c>
      <c r="C196" s="154"/>
      <c r="D196" s="155" t="str">
        <f t="shared" si="41"/>
        <v/>
      </c>
      <c r="E196" s="156"/>
      <c r="F196" s="155" t="str">
        <f t="shared" si="42"/>
        <v/>
      </c>
      <c r="G196" s="155" t="str">
        <f t="shared" si="43"/>
        <v/>
      </c>
      <c r="H196" s="157"/>
      <c r="I196" s="157"/>
      <c r="J196" s="157"/>
      <c r="K196" s="157"/>
      <c r="L196" s="158"/>
      <c r="M196" s="159"/>
      <c r="N196" s="159"/>
      <c r="O196" s="158"/>
      <c r="P196" s="160"/>
      <c r="Q196" s="161"/>
      <c r="R196" t="str">
        <f>IF(C196="","",'[1]OPĆI DIO'!$C$1)</f>
        <v/>
      </c>
      <c r="S196" t="str">
        <f t="shared" si="46"/>
        <v/>
      </c>
      <c r="T196" t="str">
        <f t="shared" si="47"/>
        <v/>
      </c>
      <c r="U196" t="str">
        <f t="shared" si="44"/>
        <v/>
      </c>
      <c r="V196" t="str">
        <f t="shared" si="48"/>
        <v/>
      </c>
      <c r="AF196" t="s">
        <v>983</v>
      </c>
      <c r="AG196" t="s">
        <v>984</v>
      </c>
      <c r="AH196" t="str">
        <f t="shared" si="49"/>
        <v>A679078</v>
      </c>
      <c r="AI196" t="s">
        <v>593</v>
      </c>
    </row>
    <row r="197" spans="1:35" x14ac:dyDescent="0.25">
      <c r="A197" s="154"/>
      <c r="B197" s="155" t="str">
        <f t="shared" si="45"/>
        <v/>
      </c>
      <c r="C197" s="154"/>
      <c r="D197" s="155" t="str">
        <f t="shared" si="41"/>
        <v/>
      </c>
      <c r="E197" s="156"/>
      <c r="F197" s="155" t="str">
        <f t="shared" si="42"/>
        <v/>
      </c>
      <c r="G197" s="155" t="str">
        <f t="shared" si="43"/>
        <v/>
      </c>
      <c r="H197" s="157"/>
      <c r="I197" s="157"/>
      <c r="J197" s="157"/>
      <c r="K197" s="157"/>
      <c r="L197" s="158"/>
      <c r="M197" s="159"/>
      <c r="N197" s="159"/>
      <c r="O197" s="158"/>
      <c r="P197" s="160"/>
      <c r="Q197" s="161"/>
      <c r="R197" t="str">
        <f>IF(C197="","",'[1]OPĆI DIO'!$C$1)</f>
        <v/>
      </c>
      <c r="S197" t="str">
        <f t="shared" si="46"/>
        <v/>
      </c>
      <c r="T197" t="str">
        <f t="shared" si="47"/>
        <v/>
      </c>
      <c r="U197" t="str">
        <f t="shared" si="44"/>
        <v/>
      </c>
      <c r="V197" t="str">
        <f t="shared" si="48"/>
        <v/>
      </c>
      <c r="AF197" t="s">
        <v>985</v>
      </c>
      <c r="AG197" t="s">
        <v>986</v>
      </c>
      <c r="AH197" t="str">
        <f t="shared" si="49"/>
        <v>A679078</v>
      </c>
      <c r="AI197" t="s">
        <v>593</v>
      </c>
    </row>
    <row r="198" spans="1:35" x14ac:dyDescent="0.25">
      <c r="A198" s="154"/>
      <c r="B198" s="155" t="str">
        <f t="shared" si="45"/>
        <v/>
      </c>
      <c r="C198" s="154"/>
      <c r="D198" s="155" t="str">
        <f t="shared" si="41"/>
        <v/>
      </c>
      <c r="E198" s="156"/>
      <c r="F198" s="155" t="str">
        <f t="shared" si="42"/>
        <v/>
      </c>
      <c r="G198" s="155" t="str">
        <f t="shared" si="43"/>
        <v/>
      </c>
      <c r="H198" s="157"/>
      <c r="I198" s="157"/>
      <c r="J198" s="157"/>
      <c r="K198" s="157"/>
      <c r="L198" s="158"/>
      <c r="M198" s="159"/>
      <c r="N198" s="159"/>
      <c r="O198" s="158"/>
      <c r="P198" s="160"/>
      <c r="Q198" s="161"/>
      <c r="R198" t="str">
        <f>IF(C198="","",'[1]OPĆI DIO'!$C$1)</f>
        <v/>
      </c>
      <c r="S198" t="str">
        <f t="shared" si="46"/>
        <v/>
      </c>
      <c r="T198" t="str">
        <f t="shared" si="47"/>
        <v/>
      </c>
      <c r="U198" t="str">
        <f t="shared" si="44"/>
        <v/>
      </c>
      <c r="V198" t="str">
        <f t="shared" si="48"/>
        <v/>
      </c>
      <c r="AF198" t="s">
        <v>987</v>
      </c>
      <c r="AG198" t="s">
        <v>988</v>
      </c>
      <c r="AH198" t="str">
        <f t="shared" si="49"/>
        <v>A679078</v>
      </c>
      <c r="AI198" t="s">
        <v>593</v>
      </c>
    </row>
    <row r="199" spans="1:35" x14ac:dyDescent="0.25">
      <c r="A199" s="154"/>
      <c r="B199" s="155" t="str">
        <f t="shared" si="45"/>
        <v/>
      </c>
      <c r="C199" s="154"/>
      <c r="D199" s="155" t="str">
        <f t="shared" si="41"/>
        <v/>
      </c>
      <c r="E199" s="156"/>
      <c r="F199" s="155" t="str">
        <f t="shared" si="42"/>
        <v/>
      </c>
      <c r="G199" s="155" t="str">
        <f t="shared" si="43"/>
        <v/>
      </c>
      <c r="H199" s="157"/>
      <c r="I199" s="157"/>
      <c r="J199" s="157"/>
      <c r="K199" s="157"/>
      <c r="L199" s="158"/>
      <c r="M199" s="159"/>
      <c r="N199" s="159"/>
      <c r="O199" s="158"/>
      <c r="P199" s="160"/>
      <c r="Q199" s="161"/>
      <c r="R199" t="str">
        <f>IF(C199="","",'[1]OPĆI DIO'!$C$1)</f>
        <v/>
      </c>
      <c r="S199" t="str">
        <f t="shared" si="46"/>
        <v/>
      </c>
      <c r="T199" t="str">
        <f t="shared" si="47"/>
        <v/>
      </c>
      <c r="U199" t="str">
        <f t="shared" si="44"/>
        <v/>
      </c>
      <c r="V199" t="str">
        <f t="shared" si="48"/>
        <v/>
      </c>
      <c r="AF199" t="s">
        <v>990</v>
      </c>
      <c r="AG199" t="s">
        <v>991</v>
      </c>
      <c r="AH199" t="str">
        <f t="shared" si="49"/>
        <v>A679078</v>
      </c>
      <c r="AI199" t="s">
        <v>593</v>
      </c>
    </row>
    <row r="200" spans="1:35" x14ac:dyDescent="0.25">
      <c r="A200" s="154"/>
      <c r="B200" s="155" t="str">
        <f t="shared" si="45"/>
        <v/>
      </c>
      <c r="C200" s="154"/>
      <c r="D200" s="155" t="str">
        <f t="shared" si="41"/>
        <v/>
      </c>
      <c r="E200" s="156"/>
      <c r="F200" s="155" t="str">
        <f t="shared" si="42"/>
        <v/>
      </c>
      <c r="G200" s="155" t="str">
        <f t="shared" si="43"/>
        <v/>
      </c>
      <c r="H200" s="157"/>
      <c r="I200" s="157"/>
      <c r="J200" s="157"/>
      <c r="K200" s="157"/>
      <c r="L200" s="158"/>
      <c r="M200" s="159"/>
      <c r="N200" s="159"/>
      <c r="O200" s="158"/>
      <c r="P200" s="160"/>
      <c r="Q200" s="161"/>
      <c r="R200" t="str">
        <f>IF(C200="","",'[1]OPĆI DIO'!$C$1)</f>
        <v/>
      </c>
      <c r="S200" t="str">
        <f t="shared" si="46"/>
        <v/>
      </c>
      <c r="T200" t="str">
        <f t="shared" si="47"/>
        <v/>
      </c>
      <c r="U200" t="str">
        <f t="shared" si="44"/>
        <v/>
      </c>
      <c r="V200" t="str">
        <f t="shared" si="48"/>
        <v/>
      </c>
      <c r="AF200" t="s">
        <v>992</v>
      </c>
      <c r="AG200" t="s">
        <v>993</v>
      </c>
      <c r="AH200" t="str">
        <f t="shared" si="49"/>
        <v>A679078</v>
      </c>
      <c r="AI200" t="s">
        <v>593</v>
      </c>
    </row>
    <row r="201" spans="1:35" x14ac:dyDescent="0.25">
      <c r="A201" s="154"/>
      <c r="B201" s="155" t="str">
        <f t="shared" si="45"/>
        <v/>
      </c>
      <c r="C201" s="154"/>
      <c r="D201" s="155" t="str">
        <f t="shared" si="41"/>
        <v/>
      </c>
      <c r="E201" s="156"/>
      <c r="F201" s="155" t="str">
        <f t="shared" si="42"/>
        <v/>
      </c>
      <c r="G201" s="155" t="str">
        <f t="shared" si="43"/>
        <v/>
      </c>
      <c r="H201" s="157"/>
      <c r="I201" s="157"/>
      <c r="J201" s="157"/>
      <c r="K201" s="157"/>
      <c r="L201" s="158"/>
      <c r="M201" s="159"/>
      <c r="N201" s="159"/>
      <c r="O201" s="158"/>
      <c r="P201" s="160"/>
      <c r="Q201" s="161"/>
      <c r="R201" t="str">
        <f>IF(C201="","",'[1]OPĆI DIO'!$C$1)</f>
        <v/>
      </c>
      <c r="S201" t="str">
        <f t="shared" si="46"/>
        <v/>
      </c>
      <c r="T201" t="str">
        <f t="shared" si="47"/>
        <v/>
      </c>
      <c r="U201" t="str">
        <f t="shared" si="44"/>
        <v/>
      </c>
      <c r="V201" t="str">
        <f t="shared" si="48"/>
        <v/>
      </c>
      <c r="AF201" t="s">
        <v>994</v>
      </c>
      <c r="AG201" t="s">
        <v>995</v>
      </c>
      <c r="AH201" t="str">
        <f t="shared" si="49"/>
        <v>A679078</v>
      </c>
      <c r="AI201" t="s">
        <v>593</v>
      </c>
    </row>
    <row r="202" spans="1:35" x14ac:dyDescent="0.25">
      <c r="A202" s="154"/>
      <c r="B202" s="155" t="str">
        <f t="shared" si="45"/>
        <v/>
      </c>
      <c r="C202" s="154"/>
      <c r="D202" s="155" t="str">
        <f t="shared" si="41"/>
        <v/>
      </c>
      <c r="E202" s="156"/>
      <c r="F202" s="155" t="str">
        <f t="shared" si="42"/>
        <v/>
      </c>
      <c r="G202" s="155" t="str">
        <f t="shared" si="43"/>
        <v/>
      </c>
      <c r="H202" s="157"/>
      <c r="I202" s="157"/>
      <c r="J202" s="157"/>
      <c r="K202" s="157"/>
      <c r="L202" s="158"/>
      <c r="M202" s="159"/>
      <c r="N202" s="159"/>
      <c r="O202" s="158"/>
      <c r="P202" s="160"/>
      <c r="Q202" s="161"/>
      <c r="R202" t="str">
        <f>IF(C202="","",'[1]OPĆI DIO'!$C$1)</f>
        <v/>
      </c>
      <c r="S202" t="str">
        <f t="shared" si="46"/>
        <v/>
      </c>
      <c r="T202" t="str">
        <f t="shared" si="47"/>
        <v/>
      </c>
      <c r="U202" t="str">
        <f t="shared" si="44"/>
        <v/>
      </c>
      <c r="V202" t="str">
        <f t="shared" si="48"/>
        <v/>
      </c>
      <c r="AF202" t="s">
        <v>996</v>
      </c>
      <c r="AG202" t="s">
        <v>997</v>
      </c>
      <c r="AH202" t="str">
        <f t="shared" si="49"/>
        <v>A679078</v>
      </c>
      <c r="AI202" t="s">
        <v>593</v>
      </c>
    </row>
    <row r="203" spans="1:35" x14ac:dyDescent="0.25">
      <c r="A203" s="154"/>
      <c r="B203" s="155" t="str">
        <f t="shared" si="45"/>
        <v/>
      </c>
      <c r="C203" s="154"/>
      <c r="D203" s="155" t="str">
        <f t="shared" si="41"/>
        <v/>
      </c>
      <c r="E203" s="156"/>
      <c r="F203" s="155" t="str">
        <f t="shared" si="42"/>
        <v/>
      </c>
      <c r="G203" s="155" t="str">
        <f t="shared" si="43"/>
        <v/>
      </c>
      <c r="H203" s="157"/>
      <c r="I203" s="157"/>
      <c r="J203" s="157"/>
      <c r="K203" s="157"/>
      <c r="L203" s="158"/>
      <c r="M203" s="159"/>
      <c r="N203" s="159"/>
      <c r="O203" s="158"/>
      <c r="P203" s="160"/>
      <c r="Q203" s="161"/>
      <c r="R203" t="str">
        <f>IF(C203="","",'[1]OPĆI DIO'!$C$1)</f>
        <v/>
      </c>
      <c r="S203" t="str">
        <f t="shared" si="46"/>
        <v/>
      </c>
      <c r="T203" t="str">
        <f t="shared" si="47"/>
        <v/>
      </c>
      <c r="U203" t="str">
        <f t="shared" si="44"/>
        <v/>
      </c>
      <c r="V203" t="str">
        <f t="shared" si="48"/>
        <v/>
      </c>
      <c r="AF203" t="s">
        <v>998</v>
      </c>
      <c r="AG203" t="s">
        <v>999</v>
      </c>
      <c r="AH203" t="str">
        <f t="shared" si="49"/>
        <v>A679078</v>
      </c>
      <c r="AI203" t="s">
        <v>593</v>
      </c>
    </row>
    <row r="204" spans="1:35" x14ac:dyDescent="0.25">
      <c r="A204" s="154"/>
      <c r="B204" s="155" t="str">
        <f t="shared" si="45"/>
        <v/>
      </c>
      <c r="C204" s="154"/>
      <c r="D204" s="155" t="str">
        <f t="shared" si="41"/>
        <v/>
      </c>
      <c r="E204" s="156"/>
      <c r="F204" s="155" t="str">
        <f t="shared" si="42"/>
        <v/>
      </c>
      <c r="G204" s="155" t="str">
        <f t="shared" si="43"/>
        <v/>
      </c>
      <c r="H204" s="157"/>
      <c r="I204" s="157"/>
      <c r="J204" s="157"/>
      <c r="K204" s="157"/>
      <c r="L204" s="158"/>
      <c r="M204" s="159"/>
      <c r="N204" s="159"/>
      <c r="O204" s="158"/>
      <c r="P204" s="160"/>
      <c r="Q204" s="161"/>
      <c r="R204" t="str">
        <f>IF(C204="","",'[1]OPĆI DIO'!$C$1)</f>
        <v/>
      </c>
      <c r="S204" t="str">
        <f t="shared" si="46"/>
        <v/>
      </c>
      <c r="T204" t="str">
        <f t="shared" si="47"/>
        <v/>
      </c>
      <c r="U204" t="str">
        <f t="shared" si="44"/>
        <v/>
      </c>
      <c r="V204" t="str">
        <f t="shared" si="48"/>
        <v/>
      </c>
      <c r="AF204" t="s">
        <v>1000</v>
      </c>
      <c r="AG204" t="s">
        <v>1001</v>
      </c>
      <c r="AH204" t="str">
        <f t="shared" si="49"/>
        <v>A679078</v>
      </c>
      <c r="AI204" t="s">
        <v>593</v>
      </c>
    </row>
    <row r="205" spans="1:35" x14ac:dyDescent="0.25">
      <c r="A205" s="154"/>
      <c r="B205" s="155" t="str">
        <f t="shared" si="45"/>
        <v/>
      </c>
      <c r="C205" s="154"/>
      <c r="D205" s="155" t="str">
        <f t="shared" si="41"/>
        <v/>
      </c>
      <c r="E205" s="156"/>
      <c r="F205" s="155" t="str">
        <f t="shared" si="42"/>
        <v/>
      </c>
      <c r="G205" s="155" t="str">
        <f t="shared" si="43"/>
        <v/>
      </c>
      <c r="H205" s="157"/>
      <c r="I205" s="157"/>
      <c r="J205" s="157"/>
      <c r="K205" s="157"/>
      <c r="L205" s="158"/>
      <c r="M205" s="159"/>
      <c r="N205" s="159"/>
      <c r="O205" s="158"/>
      <c r="P205" s="160"/>
      <c r="Q205" s="161"/>
      <c r="R205" t="str">
        <f>IF(C205="","",'[1]OPĆI DIO'!$C$1)</f>
        <v/>
      </c>
      <c r="S205" t="str">
        <f t="shared" si="46"/>
        <v/>
      </c>
      <c r="T205" t="str">
        <f t="shared" si="47"/>
        <v/>
      </c>
      <c r="U205" t="str">
        <f t="shared" si="44"/>
        <v/>
      </c>
      <c r="V205" t="str">
        <f t="shared" si="48"/>
        <v/>
      </c>
      <c r="AF205" t="s">
        <v>1002</v>
      </c>
      <c r="AG205" t="s">
        <v>1003</v>
      </c>
      <c r="AH205" t="str">
        <f t="shared" si="49"/>
        <v>A679078</v>
      </c>
      <c r="AI205" t="s">
        <v>593</v>
      </c>
    </row>
    <row r="206" spans="1:35" x14ac:dyDescent="0.25">
      <c r="A206" s="154"/>
      <c r="B206" s="155" t="str">
        <f t="shared" si="45"/>
        <v/>
      </c>
      <c r="C206" s="154"/>
      <c r="D206" s="155" t="str">
        <f t="shared" si="41"/>
        <v/>
      </c>
      <c r="E206" s="156"/>
      <c r="F206" s="155" t="str">
        <f t="shared" si="42"/>
        <v/>
      </c>
      <c r="G206" s="155" t="str">
        <f t="shared" si="43"/>
        <v/>
      </c>
      <c r="H206" s="157"/>
      <c r="I206" s="157"/>
      <c r="J206" s="157"/>
      <c r="K206" s="157"/>
      <c r="L206" s="158"/>
      <c r="M206" s="159"/>
      <c r="N206" s="159"/>
      <c r="O206" s="158"/>
      <c r="P206" s="160"/>
      <c r="Q206" s="161"/>
      <c r="R206" t="str">
        <f>IF(C206="","",'[1]OPĆI DIO'!$C$1)</f>
        <v/>
      </c>
      <c r="S206" t="str">
        <f t="shared" si="46"/>
        <v/>
      </c>
      <c r="T206" t="str">
        <f t="shared" si="47"/>
        <v/>
      </c>
      <c r="U206" t="str">
        <f t="shared" si="44"/>
        <v/>
      </c>
      <c r="V206" t="str">
        <f t="shared" si="48"/>
        <v/>
      </c>
      <c r="AF206" t="s">
        <v>1004</v>
      </c>
      <c r="AG206" t="s">
        <v>1005</v>
      </c>
      <c r="AH206" t="str">
        <f t="shared" si="49"/>
        <v>A679078</v>
      </c>
      <c r="AI206" t="s">
        <v>593</v>
      </c>
    </row>
    <row r="207" spans="1:35" x14ac:dyDescent="0.25">
      <c r="A207" s="154"/>
      <c r="B207" s="155" t="str">
        <f t="shared" si="45"/>
        <v/>
      </c>
      <c r="C207" s="154"/>
      <c r="D207" s="155" t="str">
        <f t="shared" si="41"/>
        <v/>
      </c>
      <c r="E207" s="156"/>
      <c r="F207" s="155" t="str">
        <f t="shared" si="42"/>
        <v/>
      </c>
      <c r="G207" s="155" t="str">
        <f t="shared" si="43"/>
        <v/>
      </c>
      <c r="H207" s="157"/>
      <c r="I207" s="157"/>
      <c r="J207" s="157"/>
      <c r="K207" s="157"/>
      <c r="L207" s="158"/>
      <c r="M207" s="159"/>
      <c r="N207" s="159"/>
      <c r="O207" s="158"/>
      <c r="P207" s="160"/>
      <c r="Q207" s="161"/>
      <c r="R207" t="str">
        <f>IF(C207="","",'[1]OPĆI DIO'!$C$1)</f>
        <v/>
      </c>
      <c r="S207" t="str">
        <f t="shared" si="46"/>
        <v/>
      </c>
      <c r="T207" t="str">
        <f t="shared" si="47"/>
        <v/>
      </c>
      <c r="U207" t="str">
        <f t="shared" si="44"/>
        <v/>
      </c>
      <c r="V207" t="str">
        <f t="shared" si="48"/>
        <v/>
      </c>
      <c r="AF207" t="s">
        <v>1006</v>
      </c>
      <c r="AG207" t="s">
        <v>1007</v>
      </c>
      <c r="AH207" t="str">
        <f t="shared" si="49"/>
        <v>A679078</v>
      </c>
      <c r="AI207" t="s">
        <v>593</v>
      </c>
    </row>
    <row r="208" spans="1:35" x14ac:dyDescent="0.25">
      <c r="A208" s="154"/>
      <c r="B208" s="155" t="str">
        <f t="shared" si="45"/>
        <v/>
      </c>
      <c r="C208" s="154"/>
      <c r="D208" s="155" t="str">
        <f t="shared" si="41"/>
        <v/>
      </c>
      <c r="E208" s="156"/>
      <c r="F208" s="155" t="str">
        <f t="shared" si="42"/>
        <v/>
      </c>
      <c r="G208" s="155" t="str">
        <f t="shared" si="43"/>
        <v/>
      </c>
      <c r="H208" s="157"/>
      <c r="I208" s="157"/>
      <c r="J208" s="157"/>
      <c r="K208" s="157"/>
      <c r="L208" s="158"/>
      <c r="M208" s="159"/>
      <c r="N208" s="159"/>
      <c r="O208" s="158"/>
      <c r="P208" s="160"/>
      <c r="Q208" s="161"/>
      <c r="R208" t="str">
        <f>IF(C208="","",'[1]OPĆI DIO'!$C$1)</f>
        <v/>
      </c>
      <c r="S208" t="str">
        <f t="shared" si="46"/>
        <v/>
      </c>
      <c r="T208" t="str">
        <f t="shared" si="47"/>
        <v/>
      </c>
      <c r="U208" t="str">
        <f t="shared" si="44"/>
        <v/>
      </c>
      <c r="V208" t="str">
        <f t="shared" si="48"/>
        <v/>
      </c>
      <c r="AF208" t="s">
        <v>1008</v>
      </c>
      <c r="AG208" t="s">
        <v>1009</v>
      </c>
      <c r="AH208" t="str">
        <f t="shared" si="49"/>
        <v>A679078</v>
      </c>
      <c r="AI208" t="s">
        <v>593</v>
      </c>
    </row>
    <row r="209" spans="1:35" x14ac:dyDescent="0.25">
      <c r="A209" s="154"/>
      <c r="B209" s="155" t="str">
        <f t="shared" si="45"/>
        <v/>
      </c>
      <c r="C209" s="154"/>
      <c r="D209" s="155" t="str">
        <f t="shared" si="41"/>
        <v/>
      </c>
      <c r="E209" s="156"/>
      <c r="F209" s="155" t="str">
        <f t="shared" si="42"/>
        <v/>
      </c>
      <c r="G209" s="155" t="str">
        <f t="shared" si="43"/>
        <v/>
      </c>
      <c r="H209" s="157"/>
      <c r="I209" s="157"/>
      <c r="J209" s="157"/>
      <c r="K209" s="157"/>
      <c r="L209" s="158"/>
      <c r="M209" s="159"/>
      <c r="N209" s="159"/>
      <c r="O209" s="158"/>
      <c r="P209" s="160"/>
      <c r="Q209" s="161"/>
      <c r="R209" t="str">
        <f>IF(C209="","",'[1]OPĆI DIO'!$C$1)</f>
        <v/>
      </c>
      <c r="S209" t="str">
        <f t="shared" si="46"/>
        <v/>
      </c>
      <c r="T209" t="str">
        <f t="shared" si="47"/>
        <v/>
      </c>
      <c r="U209" t="str">
        <f t="shared" si="44"/>
        <v/>
      </c>
      <c r="V209" t="str">
        <f t="shared" si="48"/>
        <v/>
      </c>
      <c r="AF209" t="s">
        <v>1010</v>
      </c>
      <c r="AG209" t="s">
        <v>1011</v>
      </c>
      <c r="AH209" t="str">
        <f t="shared" si="49"/>
        <v>A679078</v>
      </c>
      <c r="AI209" t="s">
        <v>593</v>
      </c>
    </row>
    <row r="210" spans="1:35" x14ac:dyDescent="0.25">
      <c r="A210" s="154"/>
      <c r="B210" s="155" t="str">
        <f t="shared" si="45"/>
        <v/>
      </c>
      <c r="C210" s="154"/>
      <c r="D210" s="155" t="str">
        <f t="shared" si="41"/>
        <v/>
      </c>
      <c r="E210" s="156"/>
      <c r="F210" s="155" t="str">
        <f t="shared" si="42"/>
        <v/>
      </c>
      <c r="G210" s="155" t="str">
        <f t="shared" si="43"/>
        <v/>
      </c>
      <c r="H210" s="157"/>
      <c r="I210" s="157"/>
      <c r="J210" s="157"/>
      <c r="K210" s="157"/>
      <c r="L210" s="158"/>
      <c r="M210" s="159"/>
      <c r="N210" s="159"/>
      <c r="O210" s="158"/>
      <c r="P210" s="160"/>
      <c r="Q210" s="161"/>
      <c r="R210" t="str">
        <f>IF(C210="","",'[1]OPĆI DIO'!$C$1)</f>
        <v/>
      </c>
      <c r="S210" t="str">
        <f t="shared" si="46"/>
        <v/>
      </c>
      <c r="T210" t="str">
        <f t="shared" si="47"/>
        <v/>
      </c>
      <c r="U210" t="str">
        <f t="shared" si="44"/>
        <v/>
      </c>
      <c r="V210" t="str">
        <f t="shared" si="48"/>
        <v/>
      </c>
      <c r="AF210" t="s">
        <v>1012</v>
      </c>
      <c r="AG210" t="s">
        <v>1013</v>
      </c>
      <c r="AH210" t="str">
        <f t="shared" si="49"/>
        <v>A679078</v>
      </c>
      <c r="AI210" t="s">
        <v>593</v>
      </c>
    </row>
    <row r="211" spans="1:35" x14ac:dyDescent="0.25">
      <c r="A211" s="154"/>
      <c r="B211" s="155" t="str">
        <f t="shared" si="45"/>
        <v/>
      </c>
      <c r="C211" s="154"/>
      <c r="D211" s="155" t="str">
        <f t="shared" si="41"/>
        <v/>
      </c>
      <c r="E211" s="156"/>
      <c r="F211" s="155" t="str">
        <f t="shared" si="42"/>
        <v/>
      </c>
      <c r="G211" s="155" t="str">
        <f t="shared" si="43"/>
        <v/>
      </c>
      <c r="H211" s="157"/>
      <c r="I211" s="157"/>
      <c r="J211" s="157"/>
      <c r="K211" s="157"/>
      <c r="L211" s="158"/>
      <c r="M211" s="159"/>
      <c r="N211" s="159"/>
      <c r="O211" s="158"/>
      <c r="P211" s="160"/>
      <c r="Q211" s="161"/>
      <c r="R211" t="str">
        <f>IF(C211="","",'[1]OPĆI DIO'!$C$1)</f>
        <v/>
      </c>
      <c r="S211" t="str">
        <f t="shared" si="46"/>
        <v/>
      </c>
      <c r="T211" t="str">
        <f t="shared" si="47"/>
        <v/>
      </c>
      <c r="U211" t="str">
        <f t="shared" si="44"/>
        <v/>
      </c>
      <c r="V211" t="str">
        <f t="shared" si="48"/>
        <v/>
      </c>
      <c r="AF211" t="s">
        <v>1015</v>
      </c>
      <c r="AG211" t="s">
        <v>1016</v>
      </c>
      <c r="AH211" t="str">
        <f t="shared" si="49"/>
        <v>A679078</v>
      </c>
      <c r="AI211" t="s">
        <v>593</v>
      </c>
    </row>
    <row r="212" spans="1:35" x14ac:dyDescent="0.25">
      <c r="A212" s="154"/>
      <c r="B212" s="155" t="str">
        <f t="shared" si="45"/>
        <v/>
      </c>
      <c r="C212" s="154"/>
      <c r="D212" s="155" t="str">
        <f t="shared" si="41"/>
        <v/>
      </c>
      <c r="E212" s="156"/>
      <c r="F212" s="155" t="str">
        <f t="shared" si="42"/>
        <v/>
      </c>
      <c r="G212" s="155" t="str">
        <f t="shared" si="43"/>
        <v/>
      </c>
      <c r="H212" s="157"/>
      <c r="I212" s="157"/>
      <c r="J212" s="157"/>
      <c r="K212" s="157"/>
      <c r="L212" s="158"/>
      <c r="M212" s="159"/>
      <c r="N212" s="159"/>
      <c r="O212" s="158"/>
      <c r="P212" s="160"/>
      <c r="Q212" s="161"/>
      <c r="R212" t="str">
        <f>IF(C212="","",'[1]OPĆI DIO'!$C$1)</f>
        <v/>
      </c>
      <c r="S212" t="str">
        <f t="shared" si="46"/>
        <v/>
      </c>
      <c r="T212" t="str">
        <f t="shared" si="47"/>
        <v/>
      </c>
      <c r="U212" t="str">
        <f t="shared" si="44"/>
        <v/>
      </c>
      <c r="V212" t="str">
        <f t="shared" si="48"/>
        <v/>
      </c>
      <c r="AF212" t="s">
        <v>1017</v>
      </c>
      <c r="AG212" t="s">
        <v>1018</v>
      </c>
      <c r="AH212" t="str">
        <f t="shared" si="49"/>
        <v>A679078</v>
      </c>
      <c r="AI212" t="s">
        <v>593</v>
      </c>
    </row>
    <row r="213" spans="1:35" x14ac:dyDescent="0.25">
      <c r="A213" s="154"/>
      <c r="B213" s="155" t="str">
        <f t="shared" si="45"/>
        <v/>
      </c>
      <c r="C213" s="154"/>
      <c r="D213" s="155" t="str">
        <f t="shared" si="41"/>
        <v/>
      </c>
      <c r="E213" s="156"/>
      <c r="F213" s="155" t="str">
        <f t="shared" si="42"/>
        <v/>
      </c>
      <c r="G213" s="155" t="str">
        <f t="shared" si="43"/>
        <v/>
      </c>
      <c r="H213" s="157"/>
      <c r="I213" s="157"/>
      <c r="J213" s="157"/>
      <c r="K213" s="157"/>
      <c r="L213" s="158"/>
      <c r="M213" s="159"/>
      <c r="N213" s="159"/>
      <c r="O213" s="158"/>
      <c r="P213" s="160"/>
      <c r="Q213" s="161"/>
      <c r="R213" t="str">
        <f>IF(C213="","",'[1]OPĆI DIO'!$C$1)</f>
        <v/>
      </c>
      <c r="S213" t="str">
        <f t="shared" si="46"/>
        <v/>
      </c>
      <c r="T213" t="str">
        <f t="shared" si="47"/>
        <v/>
      </c>
      <c r="U213" t="str">
        <f t="shared" si="44"/>
        <v/>
      </c>
      <c r="V213" t="str">
        <f t="shared" si="48"/>
        <v/>
      </c>
      <c r="AF213" t="s">
        <v>1019</v>
      </c>
      <c r="AG213" t="s">
        <v>1020</v>
      </c>
      <c r="AH213" t="str">
        <f t="shared" si="49"/>
        <v>A679078</v>
      </c>
      <c r="AI213" t="s">
        <v>593</v>
      </c>
    </row>
    <row r="214" spans="1:35" x14ac:dyDescent="0.25">
      <c r="A214" s="154"/>
      <c r="B214" s="155" t="str">
        <f t="shared" si="45"/>
        <v/>
      </c>
      <c r="C214" s="154"/>
      <c r="D214" s="155" t="str">
        <f t="shared" si="41"/>
        <v/>
      </c>
      <c r="E214" s="156"/>
      <c r="F214" s="155" t="str">
        <f t="shared" si="42"/>
        <v/>
      </c>
      <c r="G214" s="155" t="str">
        <f t="shared" si="43"/>
        <v/>
      </c>
      <c r="H214" s="157"/>
      <c r="I214" s="157"/>
      <c r="J214" s="157"/>
      <c r="K214" s="157"/>
      <c r="L214" s="158"/>
      <c r="M214" s="159"/>
      <c r="N214" s="159"/>
      <c r="O214" s="158"/>
      <c r="P214" s="160"/>
      <c r="Q214" s="161"/>
      <c r="R214" t="str">
        <f>IF(C214="","",'[1]OPĆI DIO'!$C$1)</f>
        <v/>
      </c>
      <c r="S214" t="str">
        <f t="shared" si="46"/>
        <v/>
      </c>
      <c r="T214" t="str">
        <f t="shared" si="47"/>
        <v/>
      </c>
      <c r="U214" t="str">
        <f t="shared" si="44"/>
        <v/>
      </c>
      <c r="V214" t="str">
        <f t="shared" si="48"/>
        <v/>
      </c>
      <c r="AF214" t="s">
        <v>1021</v>
      </c>
      <c r="AG214" t="s">
        <v>1022</v>
      </c>
      <c r="AH214" t="str">
        <f t="shared" si="49"/>
        <v>A679078</v>
      </c>
      <c r="AI214" t="s">
        <v>593</v>
      </c>
    </row>
    <row r="215" spans="1:35" x14ac:dyDescent="0.25">
      <c r="A215" s="154"/>
      <c r="B215" s="155" t="str">
        <f t="shared" si="45"/>
        <v/>
      </c>
      <c r="C215" s="154"/>
      <c r="D215" s="155" t="str">
        <f t="shared" si="41"/>
        <v/>
      </c>
      <c r="E215" s="156"/>
      <c r="F215" s="155" t="str">
        <f t="shared" si="42"/>
        <v/>
      </c>
      <c r="G215" s="155" t="str">
        <f t="shared" si="43"/>
        <v/>
      </c>
      <c r="H215" s="157"/>
      <c r="I215" s="157"/>
      <c r="J215" s="157"/>
      <c r="K215" s="157"/>
      <c r="L215" s="158"/>
      <c r="M215" s="159"/>
      <c r="N215" s="159"/>
      <c r="O215" s="158"/>
      <c r="P215" s="160"/>
      <c r="Q215" s="161"/>
      <c r="R215" t="str">
        <f>IF(C215="","",'[1]OPĆI DIO'!$C$1)</f>
        <v/>
      </c>
      <c r="S215" t="str">
        <f t="shared" si="46"/>
        <v/>
      </c>
      <c r="T215" t="str">
        <f t="shared" si="47"/>
        <v/>
      </c>
      <c r="U215" t="str">
        <f t="shared" si="44"/>
        <v/>
      </c>
      <c r="V215" t="str">
        <f t="shared" si="48"/>
        <v/>
      </c>
      <c r="AF215" t="s">
        <v>1023</v>
      </c>
      <c r="AG215" t="s">
        <v>1024</v>
      </c>
      <c r="AH215" t="str">
        <f t="shared" si="49"/>
        <v>A679078</v>
      </c>
      <c r="AI215" t="s">
        <v>593</v>
      </c>
    </row>
    <row r="216" spans="1:35" x14ac:dyDescent="0.25">
      <c r="A216" s="154"/>
      <c r="B216" s="155" t="str">
        <f t="shared" si="45"/>
        <v/>
      </c>
      <c r="C216" s="154"/>
      <c r="D216" s="155" t="str">
        <f t="shared" si="41"/>
        <v/>
      </c>
      <c r="E216" s="156"/>
      <c r="F216" s="155" t="str">
        <f t="shared" si="42"/>
        <v/>
      </c>
      <c r="G216" s="155" t="str">
        <f t="shared" si="43"/>
        <v/>
      </c>
      <c r="H216" s="157"/>
      <c r="I216" s="157"/>
      <c r="J216" s="157"/>
      <c r="K216" s="157"/>
      <c r="L216" s="158"/>
      <c r="M216" s="159"/>
      <c r="N216" s="159"/>
      <c r="O216" s="158"/>
      <c r="P216" s="160"/>
      <c r="Q216" s="161"/>
      <c r="R216" t="str">
        <f>IF(C216="","",'[1]OPĆI DIO'!$C$1)</f>
        <v/>
      </c>
      <c r="S216" t="str">
        <f t="shared" si="46"/>
        <v/>
      </c>
      <c r="T216" t="str">
        <f t="shared" si="47"/>
        <v/>
      </c>
      <c r="U216" t="str">
        <f t="shared" si="44"/>
        <v/>
      </c>
      <c r="V216" t="str">
        <f t="shared" si="48"/>
        <v/>
      </c>
      <c r="AF216" t="s">
        <v>1025</v>
      </c>
      <c r="AG216" t="s">
        <v>1026</v>
      </c>
      <c r="AH216" t="str">
        <f t="shared" si="49"/>
        <v>A679078</v>
      </c>
      <c r="AI216" t="s">
        <v>593</v>
      </c>
    </row>
    <row r="217" spans="1:35" x14ac:dyDescent="0.25">
      <c r="A217" s="154"/>
      <c r="B217" s="155" t="str">
        <f t="shared" si="45"/>
        <v/>
      </c>
      <c r="C217" s="154"/>
      <c r="D217" s="155" t="str">
        <f t="shared" si="41"/>
        <v/>
      </c>
      <c r="E217" s="156"/>
      <c r="F217" s="155" t="str">
        <f t="shared" si="42"/>
        <v/>
      </c>
      <c r="G217" s="155" t="str">
        <f t="shared" si="43"/>
        <v/>
      </c>
      <c r="H217" s="157"/>
      <c r="I217" s="157"/>
      <c r="J217" s="157"/>
      <c r="K217" s="157"/>
      <c r="L217" s="158"/>
      <c r="M217" s="159"/>
      <c r="N217" s="159"/>
      <c r="O217" s="158"/>
      <c r="P217" s="160"/>
      <c r="Q217" s="161"/>
      <c r="R217" t="str">
        <f>IF(C217="","",'[1]OPĆI DIO'!$C$1)</f>
        <v/>
      </c>
      <c r="S217" t="str">
        <f t="shared" si="46"/>
        <v/>
      </c>
      <c r="T217" t="str">
        <f t="shared" si="47"/>
        <v/>
      </c>
      <c r="U217" t="str">
        <f t="shared" si="44"/>
        <v/>
      </c>
      <c r="V217" t="str">
        <f t="shared" si="48"/>
        <v/>
      </c>
      <c r="AF217" t="s">
        <v>1027</v>
      </c>
      <c r="AG217" t="s">
        <v>834</v>
      </c>
      <c r="AH217" t="str">
        <f t="shared" si="49"/>
        <v>A679078</v>
      </c>
      <c r="AI217" t="s">
        <v>593</v>
      </c>
    </row>
    <row r="218" spans="1:35" x14ac:dyDescent="0.25">
      <c r="A218" s="154"/>
      <c r="B218" s="155" t="str">
        <f t="shared" si="45"/>
        <v/>
      </c>
      <c r="C218" s="154"/>
      <c r="D218" s="155" t="str">
        <f t="shared" si="41"/>
        <v/>
      </c>
      <c r="E218" s="156"/>
      <c r="F218" s="155" t="str">
        <f t="shared" si="42"/>
        <v/>
      </c>
      <c r="G218" s="155" t="str">
        <f t="shared" si="43"/>
        <v/>
      </c>
      <c r="H218" s="157"/>
      <c r="I218" s="157"/>
      <c r="J218" s="157"/>
      <c r="K218" s="157"/>
      <c r="L218" s="158"/>
      <c r="M218" s="159"/>
      <c r="N218" s="159"/>
      <c r="O218" s="158"/>
      <c r="P218" s="160"/>
      <c r="Q218" s="161"/>
      <c r="R218" t="str">
        <f>IF(C218="","",'[1]OPĆI DIO'!$C$1)</f>
        <v/>
      </c>
      <c r="S218" t="str">
        <f t="shared" si="46"/>
        <v/>
      </c>
      <c r="T218" t="str">
        <f t="shared" si="47"/>
        <v/>
      </c>
      <c r="U218" t="str">
        <f t="shared" si="44"/>
        <v/>
      </c>
      <c r="V218" t="str">
        <f t="shared" si="48"/>
        <v/>
      </c>
      <c r="AF218" t="s">
        <v>1028</v>
      </c>
      <c r="AG218" t="s">
        <v>1029</v>
      </c>
      <c r="AH218" t="str">
        <f t="shared" si="49"/>
        <v>A679078</v>
      </c>
      <c r="AI218" t="s">
        <v>593</v>
      </c>
    </row>
    <row r="219" spans="1:35" x14ac:dyDescent="0.25">
      <c r="A219" s="154"/>
      <c r="B219" s="155" t="str">
        <f t="shared" si="45"/>
        <v/>
      </c>
      <c r="C219" s="154"/>
      <c r="D219" s="155" t="str">
        <f t="shared" si="41"/>
        <v/>
      </c>
      <c r="E219" s="156"/>
      <c r="F219" s="155" t="str">
        <f t="shared" si="42"/>
        <v/>
      </c>
      <c r="G219" s="155" t="str">
        <f t="shared" si="43"/>
        <v/>
      </c>
      <c r="H219" s="157"/>
      <c r="I219" s="157"/>
      <c r="J219" s="157"/>
      <c r="K219" s="157"/>
      <c r="L219" s="158"/>
      <c r="M219" s="159"/>
      <c r="N219" s="159"/>
      <c r="O219" s="158"/>
      <c r="P219" s="160"/>
      <c r="Q219" s="161"/>
      <c r="R219" t="str">
        <f>IF(C219="","",'[1]OPĆI DIO'!$C$1)</f>
        <v/>
      </c>
      <c r="S219" t="str">
        <f t="shared" si="46"/>
        <v/>
      </c>
      <c r="T219" t="str">
        <f t="shared" si="47"/>
        <v/>
      </c>
      <c r="U219" t="str">
        <f t="shared" si="44"/>
        <v/>
      </c>
      <c r="V219" t="str">
        <f t="shared" si="48"/>
        <v/>
      </c>
      <c r="AF219" t="s">
        <v>1030</v>
      </c>
      <c r="AG219" t="s">
        <v>1031</v>
      </c>
      <c r="AH219" t="str">
        <f t="shared" si="49"/>
        <v>A679078</v>
      </c>
      <c r="AI219" t="s">
        <v>593</v>
      </c>
    </row>
    <row r="220" spans="1:35" x14ac:dyDescent="0.25">
      <c r="A220" s="154"/>
      <c r="B220" s="155" t="str">
        <f t="shared" si="45"/>
        <v/>
      </c>
      <c r="C220" s="154"/>
      <c r="D220" s="155" t="str">
        <f t="shared" si="41"/>
        <v/>
      </c>
      <c r="E220" s="156"/>
      <c r="F220" s="155" t="str">
        <f t="shared" si="42"/>
        <v/>
      </c>
      <c r="G220" s="155" t="str">
        <f t="shared" si="43"/>
        <v/>
      </c>
      <c r="H220" s="157"/>
      <c r="I220" s="157"/>
      <c r="J220" s="157"/>
      <c r="K220" s="157"/>
      <c r="L220" s="158"/>
      <c r="M220" s="159"/>
      <c r="N220" s="159"/>
      <c r="O220" s="158"/>
      <c r="P220" s="160"/>
      <c r="Q220" s="161"/>
      <c r="R220" t="str">
        <f>IF(C220="","",'[1]OPĆI DIO'!$C$1)</f>
        <v/>
      </c>
      <c r="S220" t="str">
        <f t="shared" si="46"/>
        <v/>
      </c>
      <c r="T220" t="str">
        <f t="shared" si="47"/>
        <v/>
      </c>
      <c r="U220" t="str">
        <f t="shared" si="44"/>
        <v/>
      </c>
      <c r="V220" t="str">
        <f t="shared" si="48"/>
        <v/>
      </c>
      <c r="AF220" t="s">
        <v>1032</v>
      </c>
      <c r="AG220" t="s">
        <v>1033</v>
      </c>
      <c r="AH220" t="str">
        <f t="shared" si="49"/>
        <v>A679078</v>
      </c>
      <c r="AI220" t="s">
        <v>593</v>
      </c>
    </row>
    <row r="221" spans="1:35" x14ac:dyDescent="0.25">
      <c r="A221" s="154"/>
      <c r="B221" s="155" t="str">
        <f t="shared" si="45"/>
        <v/>
      </c>
      <c r="C221" s="154"/>
      <c r="D221" s="155" t="str">
        <f t="shared" si="41"/>
        <v/>
      </c>
      <c r="E221" s="156"/>
      <c r="F221" s="155" t="str">
        <f t="shared" si="42"/>
        <v/>
      </c>
      <c r="G221" s="155" t="str">
        <f t="shared" si="43"/>
        <v/>
      </c>
      <c r="H221" s="157"/>
      <c r="I221" s="157"/>
      <c r="J221" s="157"/>
      <c r="K221" s="157"/>
      <c r="L221" s="158"/>
      <c r="M221" s="159"/>
      <c r="N221" s="159"/>
      <c r="O221" s="158"/>
      <c r="P221" s="160"/>
      <c r="Q221" s="161"/>
      <c r="R221" t="str">
        <f>IF(C221="","",'[1]OPĆI DIO'!$C$1)</f>
        <v/>
      </c>
      <c r="S221" t="str">
        <f t="shared" si="46"/>
        <v/>
      </c>
      <c r="T221" t="str">
        <f t="shared" si="47"/>
        <v/>
      </c>
      <c r="U221" t="str">
        <f t="shared" si="44"/>
        <v/>
      </c>
      <c r="V221" t="str">
        <f t="shared" si="48"/>
        <v/>
      </c>
      <c r="AF221" t="s">
        <v>1034</v>
      </c>
      <c r="AG221" t="s">
        <v>1035</v>
      </c>
      <c r="AH221" t="str">
        <f t="shared" si="49"/>
        <v>A679078</v>
      </c>
      <c r="AI221" t="s">
        <v>593</v>
      </c>
    </row>
    <row r="222" spans="1:35" x14ac:dyDescent="0.25">
      <c r="A222" s="154"/>
      <c r="B222" s="155" t="str">
        <f t="shared" si="45"/>
        <v/>
      </c>
      <c r="C222" s="154"/>
      <c r="D222" s="155" t="str">
        <f t="shared" si="41"/>
        <v/>
      </c>
      <c r="E222" s="156"/>
      <c r="F222" s="155" t="str">
        <f t="shared" si="42"/>
        <v/>
      </c>
      <c r="G222" s="155" t="str">
        <f t="shared" si="43"/>
        <v/>
      </c>
      <c r="H222" s="157"/>
      <c r="I222" s="157"/>
      <c r="J222" s="157"/>
      <c r="K222" s="157"/>
      <c r="L222" s="158"/>
      <c r="M222" s="159"/>
      <c r="N222" s="159"/>
      <c r="O222" s="158"/>
      <c r="P222" s="160"/>
      <c r="Q222" s="161"/>
      <c r="R222" t="str">
        <f>IF(C222="","",'[1]OPĆI DIO'!$C$1)</f>
        <v/>
      </c>
      <c r="S222" t="str">
        <f t="shared" si="46"/>
        <v/>
      </c>
      <c r="T222" t="str">
        <f t="shared" si="47"/>
        <v/>
      </c>
      <c r="U222" t="str">
        <f t="shared" si="44"/>
        <v/>
      </c>
      <c r="V222" t="str">
        <f t="shared" si="48"/>
        <v/>
      </c>
      <c r="AF222" t="s">
        <v>1036</v>
      </c>
      <c r="AG222" t="s">
        <v>1037</v>
      </c>
      <c r="AH222" t="str">
        <f t="shared" si="49"/>
        <v>A679078</v>
      </c>
      <c r="AI222" t="s">
        <v>593</v>
      </c>
    </row>
    <row r="223" spans="1:35" x14ac:dyDescent="0.25">
      <c r="A223" s="154"/>
      <c r="B223" s="155" t="str">
        <f t="shared" si="45"/>
        <v/>
      </c>
      <c r="C223" s="154"/>
      <c r="D223" s="155" t="str">
        <f t="shared" si="41"/>
        <v/>
      </c>
      <c r="E223" s="156"/>
      <c r="F223" s="155" t="str">
        <f t="shared" si="42"/>
        <v/>
      </c>
      <c r="G223" s="155" t="str">
        <f t="shared" si="43"/>
        <v/>
      </c>
      <c r="H223" s="157"/>
      <c r="I223" s="157"/>
      <c r="J223" s="157"/>
      <c r="K223" s="157"/>
      <c r="L223" s="158"/>
      <c r="M223" s="159"/>
      <c r="N223" s="159"/>
      <c r="O223" s="158"/>
      <c r="P223" s="160"/>
      <c r="Q223" s="161"/>
      <c r="R223" t="str">
        <f>IF(C223="","",'[1]OPĆI DIO'!$C$1)</f>
        <v/>
      </c>
      <c r="S223" t="str">
        <f t="shared" si="46"/>
        <v/>
      </c>
      <c r="T223" t="str">
        <f t="shared" si="47"/>
        <v/>
      </c>
      <c r="U223" t="str">
        <f t="shared" si="44"/>
        <v/>
      </c>
      <c r="V223" t="str">
        <f t="shared" si="48"/>
        <v/>
      </c>
      <c r="AF223" t="s">
        <v>1038</v>
      </c>
      <c r="AG223" t="s">
        <v>1039</v>
      </c>
      <c r="AH223" t="str">
        <f t="shared" si="49"/>
        <v>A679078</v>
      </c>
      <c r="AI223" t="s">
        <v>593</v>
      </c>
    </row>
    <row r="224" spans="1:35" x14ac:dyDescent="0.25">
      <c r="A224" s="154"/>
      <c r="B224" s="155" t="str">
        <f t="shared" si="45"/>
        <v/>
      </c>
      <c r="C224" s="154"/>
      <c r="D224" s="155" t="str">
        <f t="shared" si="41"/>
        <v/>
      </c>
      <c r="E224" s="156"/>
      <c r="F224" s="155" t="str">
        <f t="shared" si="42"/>
        <v/>
      </c>
      <c r="G224" s="155" t="str">
        <f t="shared" si="43"/>
        <v/>
      </c>
      <c r="H224" s="157"/>
      <c r="I224" s="157"/>
      <c r="J224" s="157"/>
      <c r="K224" s="157"/>
      <c r="L224" s="158"/>
      <c r="M224" s="159"/>
      <c r="N224" s="159"/>
      <c r="O224" s="158"/>
      <c r="P224" s="160"/>
      <c r="Q224" s="161"/>
      <c r="R224" t="str">
        <f>IF(C224="","",'[1]OPĆI DIO'!$C$1)</f>
        <v/>
      </c>
      <c r="S224" t="str">
        <f t="shared" si="46"/>
        <v/>
      </c>
      <c r="T224" t="str">
        <f t="shared" si="47"/>
        <v/>
      </c>
      <c r="U224" t="str">
        <f t="shared" si="44"/>
        <v/>
      </c>
      <c r="V224" t="str">
        <f t="shared" si="48"/>
        <v/>
      </c>
      <c r="AF224" t="s">
        <v>1040</v>
      </c>
      <c r="AG224" t="s">
        <v>1041</v>
      </c>
      <c r="AH224" t="str">
        <f t="shared" si="49"/>
        <v>A679078</v>
      </c>
      <c r="AI224" t="s">
        <v>593</v>
      </c>
    </row>
    <row r="225" spans="1:35" x14ac:dyDescent="0.25">
      <c r="A225" s="154"/>
      <c r="B225" s="155" t="str">
        <f t="shared" si="45"/>
        <v/>
      </c>
      <c r="C225" s="154"/>
      <c r="D225" s="155" t="str">
        <f t="shared" si="41"/>
        <v/>
      </c>
      <c r="E225" s="156"/>
      <c r="F225" s="155" t="str">
        <f t="shared" si="42"/>
        <v/>
      </c>
      <c r="G225" s="155" t="str">
        <f t="shared" si="43"/>
        <v/>
      </c>
      <c r="H225" s="157"/>
      <c r="I225" s="157"/>
      <c r="J225" s="157"/>
      <c r="K225" s="157"/>
      <c r="L225" s="158"/>
      <c r="M225" s="159"/>
      <c r="N225" s="159"/>
      <c r="O225" s="158"/>
      <c r="P225" s="160"/>
      <c r="Q225" s="161"/>
      <c r="R225" t="str">
        <f>IF(C225="","",'[1]OPĆI DIO'!$C$1)</f>
        <v/>
      </c>
      <c r="S225" t="str">
        <f t="shared" si="46"/>
        <v/>
      </c>
      <c r="T225" t="str">
        <f t="shared" si="47"/>
        <v/>
      </c>
      <c r="U225" t="str">
        <f t="shared" si="44"/>
        <v/>
      </c>
      <c r="V225" t="str">
        <f t="shared" si="48"/>
        <v/>
      </c>
      <c r="AF225" t="s">
        <v>1042</v>
      </c>
      <c r="AG225" t="s">
        <v>1043</v>
      </c>
      <c r="AH225" t="str">
        <f t="shared" si="49"/>
        <v>A679078</v>
      </c>
      <c r="AI225" t="s">
        <v>593</v>
      </c>
    </row>
    <row r="226" spans="1:35" x14ac:dyDescent="0.25">
      <c r="A226" s="154"/>
      <c r="B226" s="155" t="str">
        <f t="shared" si="45"/>
        <v/>
      </c>
      <c r="C226" s="154"/>
      <c r="D226" s="155" t="str">
        <f t="shared" si="41"/>
        <v/>
      </c>
      <c r="E226" s="156"/>
      <c r="F226" s="155" t="str">
        <f t="shared" si="42"/>
        <v/>
      </c>
      <c r="G226" s="155" t="str">
        <f t="shared" si="43"/>
        <v/>
      </c>
      <c r="H226" s="157"/>
      <c r="I226" s="157"/>
      <c r="J226" s="157"/>
      <c r="K226" s="157"/>
      <c r="L226" s="158"/>
      <c r="M226" s="159"/>
      <c r="N226" s="159"/>
      <c r="O226" s="158"/>
      <c r="P226" s="160"/>
      <c r="Q226" s="161"/>
      <c r="R226" t="str">
        <f>IF(C226="","",'[1]OPĆI DIO'!$C$1)</f>
        <v/>
      </c>
      <c r="S226" t="str">
        <f t="shared" si="46"/>
        <v/>
      </c>
      <c r="T226" t="str">
        <f t="shared" si="47"/>
        <v/>
      </c>
      <c r="U226" t="str">
        <f t="shared" si="44"/>
        <v/>
      </c>
      <c r="V226" t="str">
        <f t="shared" si="48"/>
        <v/>
      </c>
      <c r="AF226" t="s">
        <v>1044</v>
      </c>
      <c r="AG226" t="s">
        <v>1045</v>
      </c>
      <c r="AH226" t="str">
        <f t="shared" si="49"/>
        <v>A679078</v>
      </c>
      <c r="AI226" t="s">
        <v>593</v>
      </c>
    </row>
    <row r="227" spans="1:35" x14ac:dyDescent="0.25">
      <c r="A227" s="154"/>
      <c r="B227" s="155" t="str">
        <f t="shared" si="45"/>
        <v/>
      </c>
      <c r="C227" s="154"/>
      <c r="D227" s="155" t="str">
        <f t="shared" ref="D227:D290" si="50">IFERROR(VLOOKUP(C227,$Z$5:$AB$88,2,FALSE),"")</f>
        <v/>
      </c>
      <c r="E227" s="156"/>
      <c r="F227" s="155" t="str">
        <f t="shared" si="42"/>
        <v/>
      </c>
      <c r="G227" s="155" t="str">
        <f t="shared" si="43"/>
        <v/>
      </c>
      <c r="H227" s="157"/>
      <c r="I227" s="157"/>
      <c r="J227" s="157"/>
      <c r="K227" s="157"/>
      <c r="L227" s="158"/>
      <c r="M227" s="159"/>
      <c r="N227" s="159"/>
      <c r="O227" s="158"/>
      <c r="P227" s="160"/>
      <c r="Q227" s="161"/>
      <c r="R227" t="str">
        <f>IF(C227="","",'[1]OPĆI DIO'!$C$1)</f>
        <v/>
      </c>
      <c r="S227" t="str">
        <f t="shared" si="46"/>
        <v/>
      </c>
      <c r="T227" t="str">
        <f t="shared" si="47"/>
        <v/>
      </c>
      <c r="U227" t="str">
        <f t="shared" si="44"/>
        <v/>
      </c>
      <c r="V227" t="str">
        <f t="shared" si="48"/>
        <v/>
      </c>
      <c r="AF227" t="s">
        <v>1046</v>
      </c>
      <c r="AG227" t="s">
        <v>1047</v>
      </c>
      <c r="AH227" t="str">
        <f t="shared" si="49"/>
        <v>A679078</v>
      </c>
      <c r="AI227" t="s">
        <v>593</v>
      </c>
    </row>
    <row r="228" spans="1:35" x14ac:dyDescent="0.25">
      <c r="A228" s="154"/>
      <c r="B228" s="155" t="str">
        <f t="shared" si="45"/>
        <v/>
      </c>
      <c r="C228" s="154"/>
      <c r="D228" s="155" t="str">
        <f t="shared" si="50"/>
        <v/>
      </c>
      <c r="E228" s="156"/>
      <c r="F228" s="155" t="str">
        <f t="shared" si="42"/>
        <v/>
      </c>
      <c r="G228" s="155" t="str">
        <f t="shared" si="43"/>
        <v/>
      </c>
      <c r="H228" s="157"/>
      <c r="I228" s="157"/>
      <c r="J228" s="157"/>
      <c r="K228" s="157"/>
      <c r="L228" s="158"/>
      <c r="M228" s="159"/>
      <c r="N228" s="159"/>
      <c r="O228" s="158"/>
      <c r="P228" s="160"/>
      <c r="Q228" s="161"/>
      <c r="R228" t="str">
        <f>IF(C228="","",'[1]OPĆI DIO'!$C$1)</f>
        <v/>
      </c>
      <c r="S228" t="str">
        <f t="shared" si="46"/>
        <v/>
      </c>
      <c r="T228" t="str">
        <f t="shared" si="47"/>
        <v/>
      </c>
      <c r="U228" t="str">
        <f t="shared" si="44"/>
        <v/>
      </c>
      <c r="V228" t="str">
        <f t="shared" si="48"/>
        <v/>
      </c>
      <c r="AF228" t="s">
        <v>1048</v>
      </c>
      <c r="AG228" t="s">
        <v>1049</v>
      </c>
      <c r="AH228" t="str">
        <f t="shared" si="49"/>
        <v>A679078</v>
      </c>
      <c r="AI228" t="s">
        <v>593</v>
      </c>
    </row>
    <row r="229" spans="1:35" x14ac:dyDescent="0.25">
      <c r="A229" s="154"/>
      <c r="B229" s="155" t="str">
        <f t="shared" si="45"/>
        <v/>
      </c>
      <c r="C229" s="154"/>
      <c r="D229" s="155" t="str">
        <f t="shared" si="50"/>
        <v/>
      </c>
      <c r="E229" s="156"/>
      <c r="F229" s="155" t="str">
        <f t="shared" si="42"/>
        <v/>
      </c>
      <c r="G229" s="155" t="str">
        <f t="shared" si="43"/>
        <v/>
      </c>
      <c r="H229" s="157"/>
      <c r="I229" s="157"/>
      <c r="J229" s="157"/>
      <c r="K229" s="157"/>
      <c r="L229" s="158"/>
      <c r="M229" s="159"/>
      <c r="N229" s="159"/>
      <c r="O229" s="158"/>
      <c r="P229" s="160"/>
      <c r="Q229" s="161"/>
      <c r="R229" t="str">
        <f>IF(C229="","",'[1]OPĆI DIO'!$C$1)</f>
        <v/>
      </c>
      <c r="S229" t="str">
        <f t="shared" si="46"/>
        <v/>
      </c>
      <c r="T229" t="str">
        <f t="shared" si="47"/>
        <v/>
      </c>
      <c r="U229" t="str">
        <f t="shared" si="44"/>
        <v/>
      </c>
      <c r="V229" t="str">
        <f t="shared" si="48"/>
        <v/>
      </c>
      <c r="AF229" t="s">
        <v>1050</v>
      </c>
      <c r="AG229" t="s">
        <v>1051</v>
      </c>
      <c r="AH229" t="str">
        <f t="shared" si="49"/>
        <v>A679078</v>
      </c>
      <c r="AI229" t="s">
        <v>593</v>
      </c>
    </row>
    <row r="230" spans="1:35" x14ac:dyDescent="0.25">
      <c r="A230" s="154"/>
      <c r="B230" s="155" t="str">
        <f t="shared" si="45"/>
        <v/>
      </c>
      <c r="C230" s="154"/>
      <c r="D230" s="155" t="str">
        <f t="shared" si="50"/>
        <v/>
      </c>
      <c r="E230" s="156"/>
      <c r="F230" s="155" t="str">
        <f t="shared" si="42"/>
        <v/>
      </c>
      <c r="G230" s="155" t="str">
        <f t="shared" si="43"/>
        <v/>
      </c>
      <c r="H230" s="157"/>
      <c r="I230" s="157"/>
      <c r="J230" s="157"/>
      <c r="K230" s="157"/>
      <c r="L230" s="158"/>
      <c r="M230" s="159"/>
      <c r="N230" s="159"/>
      <c r="O230" s="158"/>
      <c r="P230" s="160"/>
      <c r="Q230" s="161"/>
      <c r="R230" t="str">
        <f>IF(C230="","",'[1]OPĆI DIO'!$C$1)</f>
        <v/>
      </c>
      <c r="S230" t="str">
        <f t="shared" si="46"/>
        <v/>
      </c>
      <c r="T230" t="str">
        <f t="shared" si="47"/>
        <v/>
      </c>
      <c r="U230" t="str">
        <f t="shared" si="44"/>
        <v/>
      </c>
      <c r="V230" t="str">
        <f t="shared" si="48"/>
        <v/>
      </c>
      <c r="AF230" t="s">
        <v>1052</v>
      </c>
      <c r="AG230" t="s">
        <v>1053</v>
      </c>
      <c r="AH230" t="str">
        <f t="shared" si="49"/>
        <v>A679078</v>
      </c>
      <c r="AI230" t="s">
        <v>593</v>
      </c>
    </row>
    <row r="231" spans="1:35" x14ac:dyDescent="0.25">
      <c r="A231" s="154"/>
      <c r="B231" s="155" t="str">
        <f t="shared" si="45"/>
        <v/>
      </c>
      <c r="C231" s="154"/>
      <c r="D231" s="155" t="str">
        <f t="shared" si="50"/>
        <v/>
      </c>
      <c r="E231" s="156"/>
      <c r="F231" s="155" t="str">
        <f t="shared" ref="F231:F294" si="51">IFERROR(VLOOKUP(E231,$AF$6:$AG$893,2,FALSE),"")</f>
        <v/>
      </c>
      <c r="G231" s="155" t="str">
        <f t="shared" ref="G231:G294" si="52">IFERROR(VLOOKUP(E231,$AF$6:$AI$893,4,FALSE),"")</f>
        <v/>
      </c>
      <c r="H231" s="157"/>
      <c r="I231" s="157"/>
      <c r="J231" s="157"/>
      <c r="K231" s="157"/>
      <c r="L231" s="158"/>
      <c r="M231" s="159"/>
      <c r="N231" s="159"/>
      <c r="O231" s="158"/>
      <c r="P231" s="160"/>
      <c r="Q231" s="161"/>
      <c r="R231" t="str">
        <f>IF(C231="","",'[1]OPĆI DIO'!$C$1)</f>
        <v/>
      </c>
      <c r="S231" t="str">
        <f t="shared" si="46"/>
        <v/>
      </c>
      <c r="T231" t="str">
        <f t="shared" si="47"/>
        <v/>
      </c>
      <c r="U231" t="str">
        <f t="shared" si="44"/>
        <v/>
      </c>
      <c r="V231" t="str">
        <f t="shared" si="48"/>
        <v/>
      </c>
      <c r="AF231" t="s">
        <v>1054</v>
      </c>
      <c r="AG231" t="s">
        <v>1055</v>
      </c>
      <c r="AH231" t="str">
        <f t="shared" si="49"/>
        <v>A679078</v>
      </c>
      <c r="AI231" t="s">
        <v>593</v>
      </c>
    </row>
    <row r="232" spans="1:35" x14ac:dyDescent="0.25">
      <c r="A232" s="154"/>
      <c r="B232" s="155" t="str">
        <f t="shared" si="45"/>
        <v/>
      </c>
      <c r="C232" s="154"/>
      <c r="D232" s="155" t="str">
        <f t="shared" si="50"/>
        <v/>
      </c>
      <c r="E232" s="156"/>
      <c r="F232" s="155" t="str">
        <f t="shared" si="51"/>
        <v/>
      </c>
      <c r="G232" s="155" t="str">
        <f t="shared" si="52"/>
        <v/>
      </c>
      <c r="H232" s="157"/>
      <c r="I232" s="157"/>
      <c r="J232" s="157"/>
      <c r="K232" s="157"/>
      <c r="L232" s="158"/>
      <c r="M232" s="159"/>
      <c r="N232" s="159"/>
      <c r="O232" s="158"/>
      <c r="P232" s="160"/>
      <c r="Q232" s="161"/>
      <c r="R232" t="str">
        <f>IF(C232="","",'[1]OPĆI DIO'!$C$1)</f>
        <v/>
      </c>
      <c r="S232" t="str">
        <f t="shared" si="46"/>
        <v/>
      </c>
      <c r="T232" t="str">
        <f t="shared" si="47"/>
        <v/>
      </c>
      <c r="U232" t="str">
        <f t="shared" si="44"/>
        <v/>
      </c>
      <c r="V232" t="str">
        <f t="shared" si="48"/>
        <v/>
      </c>
      <c r="AF232" t="s">
        <v>1056</v>
      </c>
      <c r="AG232" t="s">
        <v>1057</v>
      </c>
      <c r="AH232" t="str">
        <f t="shared" si="49"/>
        <v>A679078</v>
      </c>
      <c r="AI232" t="s">
        <v>593</v>
      </c>
    </row>
    <row r="233" spans="1:35" x14ac:dyDescent="0.25">
      <c r="A233" s="154"/>
      <c r="B233" s="155" t="str">
        <f t="shared" si="45"/>
        <v/>
      </c>
      <c r="C233" s="154"/>
      <c r="D233" s="155" t="str">
        <f t="shared" si="50"/>
        <v/>
      </c>
      <c r="E233" s="156"/>
      <c r="F233" s="155" t="str">
        <f t="shared" si="51"/>
        <v/>
      </c>
      <c r="G233" s="155" t="str">
        <f t="shared" si="52"/>
        <v/>
      </c>
      <c r="H233" s="157"/>
      <c r="I233" s="157"/>
      <c r="J233" s="157"/>
      <c r="K233" s="157"/>
      <c r="L233" s="158"/>
      <c r="M233" s="159"/>
      <c r="N233" s="159"/>
      <c r="O233" s="158"/>
      <c r="P233" s="160"/>
      <c r="Q233" s="161"/>
      <c r="R233" t="str">
        <f>IF(C233="","",'[1]OPĆI DIO'!$C$1)</f>
        <v/>
      </c>
      <c r="S233" t="str">
        <f t="shared" si="46"/>
        <v/>
      </c>
      <c r="T233" t="str">
        <f t="shared" si="47"/>
        <v/>
      </c>
      <c r="U233" t="str">
        <f t="shared" si="44"/>
        <v/>
      </c>
      <c r="V233" t="str">
        <f t="shared" si="48"/>
        <v/>
      </c>
      <c r="AF233" t="s">
        <v>1058</v>
      </c>
      <c r="AG233" t="s">
        <v>1059</v>
      </c>
      <c r="AH233" t="str">
        <f t="shared" si="49"/>
        <v>A679078</v>
      </c>
      <c r="AI233" t="s">
        <v>593</v>
      </c>
    </row>
    <row r="234" spans="1:35" x14ac:dyDescent="0.25">
      <c r="A234" s="154"/>
      <c r="B234" s="155" t="str">
        <f t="shared" si="45"/>
        <v/>
      </c>
      <c r="C234" s="154"/>
      <c r="D234" s="155" t="str">
        <f t="shared" si="50"/>
        <v/>
      </c>
      <c r="E234" s="156"/>
      <c r="F234" s="155" t="str">
        <f t="shared" si="51"/>
        <v/>
      </c>
      <c r="G234" s="155" t="str">
        <f t="shared" si="52"/>
        <v/>
      </c>
      <c r="H234" s="157"/>
      <c r="I234" s="157"/>
      <c r="J234" s="157"/>
      <c r="K234" s="157"/>
      <c r="L234" s="158"/>
      <c r="M234" s="159"/>
      <c r="N234" s="159"/>
      <c r="O234" s="158"/>
      <c r="P234" s="160"/>
      <c r="Q234" s="161"/>
      <c r="R234" t="str">
        <f>IF(C234="","",'[1]OPĆI DIO'!$C$1)</f>
        <v/>
      </c>
      <c r="S234" t="str">
        <f t="shared" si="46"/>
        <v/>
      </c>
      <c r="T234" t="str">
        <f t="shared" si="47"/>
        <v/>
      </c>
      <c r="U234" t="str">
        <f t="shared" si="44"/>
        <v/>
      </c>
      <c r="V234" t="str">
        <f t="shared" si="48"/>
        <v/>
      </c>
      <c r="AF234" t="s">
        <v>1060</v>
      </c>
      <c r="AG234" t="s">
        <v>1061</v>
      </c>
      <c r="AH234" t="str">
        <f t="shared" si="49"/>
        <v>A679078</v>
      </c>
      <c r="AI234" t="s">
        <v>593</v>
      </c>
    </row>
    <row r="235" spans="1:35" x14ac:dyDescent="0.25">
      <c r="A235" s="154"/>
      <c r="B235" s="155" t="str">
        <f t="shared" si="45"/>
        <v/>
      </c>
      <c r="C235" s="154"/>
      <c r="D235" s="155" t="str">
        <f t="shared" si="50"/>
        <v/>
      </c>
      <c r="E235" s="156"/>
      <c r="F235" s="155" t="str">
        <f t="shared" si="51"/>
        <v/>
      </c>
      <c r="G235" s="155" t="str">
        <f t="shared" si="52"/>
        <v/>
      </c>
      <c r="H235" s="157"/>
      <c r="I235" s="157"/>
      <c r="J235" s="157"/>
      <c r="K235" s="157"/>
      <c r="L235" s="158"/>
      <c r="M235" s="159"/>
      <c r="N235" s="159"/>
      <c r="O235" s="158"/>
      <c r="P235" s="160"/>
      <c r="Q235" s="161"/>
      <c r="R235" t="str">
        <f>IF(C235="","",'[1]OPĆI DIO'!$C$1)</f>
        <v/>
      </c>
      <c r="S235" t="str">
        <f t="shared" si="46"/>
        <v/>
      </c>
      <c r="T235" t="str">
        <f t="shared" si="47"/>
        <v/>
      </c>
      <c r="U235" t="str">
        <f t="shared" si="44"/>
        <v/>
      </c>
      <c r="V235" t="str">
        <f t="shared" si="48"/>
        <v/>
      </c>
      <c r="AF235" t="s">
        <v>1062</v>
      </c>
      <c r="AG235" t="s">
        <v>1063</v>
      </c>
      <c r="AH235" t="str">
        <f t="shared" si="49"/>
        <v>A679078</v>
      </c>
      <c r="AI235" t="s">
        <v>593</v>
      </c>
    </row>
    <row r="236" spans="1:35" x14ac:dyDescent="0.25">
      <c r="A236" s="154"/>
      <c r="B236" s="155" t="str">
        <f t="shared" si="45"/>
        <v/>
      </c>
      <c r="C236" s="154"/>
      <c r="D236" s="155" t="str">
        <f t="shared" si="50"/>
        <v/>
      </c>
      <c r="E236" s="156"/>
      <c r="F236" s="155" t="str">
        <f t="shared" si="51"/>
        <v/>
      </c>
      <c r="G236" s="155" t="str">
        <f t="shared" si="52"/>
        <v/>
      </c>
      <c r="H236" s="157"/>
      <c r="I236" s="157"/>
      <c r="J236" s="157"/>
      <c r="K236" s="157"/>
      <c r="L236" s="158"/>
      <c r="M236" s="159"/>
      <c r="N236" s="159"/>
      <c r="O236" s="158"/>
      <c r="P236" s="160"/>
      <c r="Q236" s="161"/>
      <c r="R236" t="str">
        <f>IF(C236="","",'[1]OPĆI DIO'!$C$1)</f>
        <v/>
      </c>
      <c r="S236" t="str">
        <f t="shared" si="46"/>
        <v/>
      </c>
      <c r="T236" t="str">
        <f t="shared" si="47"/>
        <v/>
      </c>
      <c r="U236" t="str">
        <f t="shared" si="44"/>
        <v/>
      </c>
      <c r="V236" t="str">
        <f t="shared" si="48"/>
        <v/>
      </c>
      <c r="AF236" t="s">
        <v>1064</v>
      </c>
      <c r="AG236" t="s">
        <v>1065</v>
      </c>
      <c r="AH236" t="str">
        <f t="shared" si="49"/>
        <v>A679078</v>
      </c>
      <c r="AI236" t="s">
        <v>593</v>
      </c>
    </row>
    <row r="237" spans="1:35" x14ac:dyDescent="0.25">
      <c r="A237" s="154"/>
      <c r="B237" s="155" t="str">
        <f t="shared" si="45"/>
        <v/>
      </c>
      <c r="C237" s="154"/>
      <c r="D237" s="155" t="str">
        <f t="shared" si="50"/>
        <v/>
      </c>
      <c r="E237" s="156"/>
      <c r="F237" s="155" t="str">
        <f t="shared" si="51"/>
        <v/>
      </c>
      <c r="G237" s="155" t="str">
        <f t="shared" si="52"/>
        <v/>
      </c>
      <c r="H237" s="157"/>
      <c r="I237" s="157"/>
      <c r="J237" s="157"/>
      <c r="K237" s="157"/>
      <c r="L237" s="158"/>
      <c r="M237" s="159"/>
      <c r="N237" s="159"/>
      <c r="O237" s="158"/>
      <c r="P237" s="160"/>
      <c r="Q237" s="161"/>
      <c r="R237" t="str">
        <f>IF(C237="","",'[1]OPĆI DIO'!$C$1)</f>
        <v/>
      </c>
      <c r="S237" t="str">
        <f t="shared" si="46"/>
        <v/>
      </c>
      <c r="T237" t="str">
        <f t="shared" si="47"/>
        <v/>
      </c>
      <c r="U237" t="str">
        <f t="shared" si="44"/>
        <v/>
      </c>
      <c r="V237" t="str">
        <f t="shared" si="48"/>
        <v/>
      </c>
      <c r="AF237" t="s">
        <v>1066</v>
      </c>
      <c r="AG237" t="s">
        <v>1067</v>
      </c>
      <c r="AH237" t="str">
        <f t="shared" si="49"/>
        <v>A679078</v>
      </c>
      <c r="AI237" t="s">
        <v>593</v>
      </c>
    </row>
    <row r="238" spans="1:35" x14ac:dyDescent="0.25">
      <c r="A238" s="154"/>
      <c r="B238" s="155" t="str">
        <f t="shared" si="45"/>
        <v/>
      </c>
      <c r="C238" s="154"/>
      <c r="D238" s="155" t="str">
        <f t="shared" si="50"/>
        <v/>
      </c>
      <c r="E238" s="156"/>
      <c r="F238" s="155" t="str">
        <f t="shared" si="51"/>
        <v/>
      </c>
      <c r="G238" s="155" t="str">
        <f t="shared" si="52"/>
        <v/>
      </c>
      <c r="H238" s="157"/>
      <c r="I238" s="157"/>
      <c r="J238" s="157"/>
      <c r="K238" s="157"/>
      <c r="L238" s="158"/>
      <c r="M238" s="159"/>
      <c r="N238" s="159"/>
      <c r="O238" s="158"/>
      <c r="P238" s="160"/>
      <c r="Q238" s="161"/>
      <c r="R238" t="str">
        <f>IF(C238="","",'[1]OPĆI DIO'!$C$1)</f>
        <v/>
      </c>
      <c r="S238" t="str">
        <f t="shared" si="46"/>
        <v/>
      </c>
      <c r="T238" t="str">
        <f t="shared" si="47"/>
        <v/>
      </c>
      <c r="U238" t="str">
        <f t="shared" si="44"/>
        <v/>
      </c>
      <c r="V238" t="str">
        <f t="shared" si="48"/>
        <v/>
      </c>
      <c r="AF238" t="s">
        <v>1068</v>
      </c>
      <c r="AG238" t="s">
        <v>1069</v>
      </c>
      <c r="AH238" t="str">
        <f t="shared" si="49"/>
        <v>A679078</v>
      </c>
      <c r="AI238" t="s">
        <v>593</v>
      </c>
    </row>
    <row r="239" spans="1:35" x14ac:dyDescent="0.25">
      <c r="A239" s="154"/>
      <c r="B239" s="155" t="str">
        <f t="shared" si="45"/>
        <v/>
      </c>
      <c r="C239" s="154"/>
      <c r="D239" s="155" t="str">
        <f t="shared" si="50"/>
        <v/>
      </c>
      <c r="E239" s="156"/>
      <c r="F239" s="155" t="str">
        <f t="shared" si="51"/>
        <v/>
      </c>
      <c r="G239" s="155" t="str">
        <f t="shared" si="52"/>
        <v/>
      </c>
      <c r="H239" s="157"/>
      <c r="I239" s="157"/>
      <c r="J239" s="157"/>
      <c r="K239" s="157"/>
      <c r="L239" s="158"/>
      <c r="M239" s="159"/>
      <c r="N239" s="159"/>
      <c r="O239" s="158"/>
      <c r="P239" s="160"/>
      <c r="Q239" s="161"/>
      <c r="R239" t="str">
        <f>IF(C239="","",'[1]OPĆI DIO'!$C$1)</f>
        <v/>
      </c>
      <c r="S239" t="str">
        <f t="shared" si="46"/>
        <v/>
      </c>
      <c r="T239" t="str">
        <f t="shared" si="47"/>
        <v/>
      </c>
      <c r="U239" t="str">
        <f t="shared" si="44"/>
        <v/>
      </c>
      <c r="V239" t="str">
        <f t="shared" si="48"/>
        <v/>
      </c>
      <c r="AF239" t="s">
        <v>1070</v>
      </c>
      <c r="AG239" t="s">
        <v>1071</v>
      </c>
      <c r="AH239" t="str">
        <f t="shared" si="49"/>
        <v>A679078</v>
      </c>
      <c r="AI239" t="s">
        <v>593</v>
      </c>
    </row>
    <row r="240" spans="1:35" x14ac:dyDescent="0.25">
      <c r="A240" s="154"/>
      <c r="B240" s="155" t="str">
        <f t="shared" si="45"/>
        <v/>
      </c>
      <c r="C240" s="154"/>
      <c r="D240" s="155" t="str">
        <f t="shared" si="50"/>
        <v/>
      </c>
      <c r="E240" s="156"/>
      <c r="F240" s="155" t="str">
        <f t="shared" si="51"/>
        <v/>
      </c>
      <c r="G240" s="155" t="str">
        <f t="shared" si="52"/>
        <v/>
      </c>
      <c r="H240" s="157"/>
      <c r="I240" s="157"/>
      <c r="J240" s="157"/>
      <c r="K240" s="157"/>
      <c r="L240" s="158"/>
      <c r="M240" s="159"/>
      <c r="N240" s="159"/>
      <c r="O240" s="158"/>
      <c r="P240" s="160"/>
      <c r="Q240" s="161"/>
      <c r="R240" t="str">
        <f>IF(C240="","",'[1]OPĆI DIO'!$C$1)</f>
        <v/>
      </c>
      <c r="S240" t="str">
        <f t="shared" si="46"/>
        <v/>
      </c>
      <c r="T240" t="str">
        <f t="shared" si="47"/>
        <v/>
      </c>
      <c r="U240" t="str">
        <f t="shared" si="44"/>
        <v/>
      </c>
      <c r="V240" t="str">
        <f t="shared" si="48"/>
        <v/>
      </c>
      <c r="AF240" t="s">
        <v>1072</v>
      </c>
      <c r="AG240" t="s">
        <v>1073</v>
      </c>
      <c r="AH240" t="str">
        <f t="shared" si="49"/>
        <v>A679078</v>
      </c>
      <c r="AI240" t="s">
        <v>593</v>
      </c>
    </row>
    <row r="241" spans="1:35" x14ac:dyDescent="0.25">
      <c r="A241" s="154"/>
      <c r="B241" s="155" t="str">
        <f t="shared" si="45"/>
        <v/>
      </c>
      <c r="C241" s="154"/>
      <c r="D241" s="155" t="str">
        <f t="shared" si="50"/>
        <v/>
      </c>
      <c r="E241" s="156"/>
      <c r="F241" s="155" t="str">
        <f t="shared" si="51"/>
        <v/>
      </c>
      <c r="G241" s="155" t="str">
        <f t="shared" si="52"/>
        <v/>
      </c>
      <c r="H241" s="157"/>
      <c r="I241" s="157"/>
      <c r="J241" s="157"/>
      <c r="K241" s="157"/>
      <c r="L241" s="158"/>
      <c r="M241" s="159"/>
      <c r="N241" s="159"/>
      <c r="O241" s="158"/>
      <c r="P241" s="160"/>
      <c r="Q241" s="161"/>
      <c r="R241" t="str">
        <f>IF(C241="","",'[1]OPĆI DIO'!$C$1)</f>
        <v/>
      </c>
      <c r="S241" t="str">
        <f t="shared" si="46"/>
        <v/>
      </c>
      <c r="T241" t="str">
        <f t="shared" si="47"/>
        <v/>
      </c>
      <c r="U241" t="str">
        <f t="shared" si="44"/>
        <v/>
      </c>
      <c r="V241" t="str">
        <f t="shared" si="48"/>
        <v/>
      </c>
      <c r="AF241" t="s">
        <v>1074</v>
      </c>
      <c r="AG241" t="s">
        <v>1075</v>
      </c>
      <c r="AH241" t="str">
        <f t="shared" si="49"/>
        <v>A679078</v>
      </c>
      <c r="AI241" t="s">
        <v>593</v>
      </c>
    </row>
    <row r="242" spans="1:35" x14ac:dyDescent="0.25">
      <c r="A242" s="154"/>
      <c r="B242" s="155" t="str">
        <f t="shared" si="45"/>
        <v/>
      </c>
      <c r="C242" s="154"/>
      <c r="D242" s="155" t="str">
        <f t="shared" si="50"/>
        <v/>
      </c>
      <c r="E242" s="156"/>
      <c r="F242" s="155" t="str">
        <f t="shared" si="51"/>
        <v/>
      </c>
      <c r="G242" s="155" t="str">
        <f t="shared" si="52"/>
        <v/>
      </c>
      <c r="H242" s="157"/>
      <c r="I242" s="157"/>
      <c r="J242" s="157"/>
      <c r="K242" s="157"/>
      <c r="L242" s="158"/>
      <c r="M242" s="159"/>
      <c r="N242" s="159"/>
      <c r="O242" s="158"/>
      <c r="P242" s="160"/>
      <c r="Q242" s="161"/>
      <c r="R242" t="str">
        <f>IF(C242="","",'[1]OPĆI DIO'!$C$1)</f>
        <v/>
      </c>
      <c r="S242" t="str">
        <f t="shared" si="46"/>
        <v/>
      </c>
      <c r="T242" t="str">
        <f t="shared" si="47"/>
        <v/>
      </c>
      <c r="U242" t="str">
        <f t="shared" si="44"/>
        <v/>
      </c>
      <c r="V242" t="str">
        <f t="shared" si="48"/>
        <v/>
      </c>
      <c r="AF242" t="s">
        <v>1076</v>
      </c>
      <c r="AG242" t="s">
        <v>1077</v>
      </c>
      <c r="AH242" t="str">
        <f t="shared" si="49"/>
        <v>A679078</v>
      </c>
      <c r="AI242" t="s">
        <v>593</v>
      </c>
    </row>
    <row r="243" spans="1:35" x14ac:dyDescent="0.25">
      <c r="A243" s="154"/>
      <c r="B243" s="155" t="str">
        <f t="shared" si="45"/>
        <v/>
      </c>
      <c r="C243" s="154"/>
      <c r="D243" s="155" t="str">
        <f t="shared" si="50"/>
        <v/>
      </c>
      <c r="E243" s="156"/>
      <c r="F243" s="155" t="str">
        <f t="shared" si="51"/>
        <v/>
      </c>
      <c r="G243" s="155" t="str">
        <f t="shared" si="52"/>
        <v/>
      </c>
      <c r="H243" s="157"/>
      <c r="I243" s="157"/>
      <c r="J243" s="157"/>
      <c r="K243" s="157"/>
      <c r="L243" s="158"/>
      <c r="M243" s="159"/>
      <c r="N243" s="159"/>
      <c r="O243" s="158"/>
      <c r="P243" s="160"/>
      <c r="Q243" s="161"/>
      <c r="R243" t="str">
        <f>IF(C243="","",'[1]OPĆI DIO'!$C$1)</f>
        <v/>
      </c>
      <c r="S243" t="str">
        <f t="shared" si="46"/>
        <v/>
      </c>
      <c r="T243" t="str">
        <f t="shared" si="47"/>
        <v/>
      </c>
      <c r="U243" t="str">
        <f t="shared" si="44"/>
        <v/>
      </c>
      <c r="V243" t="str">
        <f t="shared" si="48"/>
        <v/>
      </c>
      <c r="AF243" t="s">
        <v>1078</v>
      </c>
      <c r="AG243" t="s">
        <v>1079</v>
      </c>
      <c r="AH243" t="str">
        <f t="shared" si="49"/>
        <v>A679078</v>
      </c>
      <c r="AI243" t="s">
        <v>593</v>
      </c>
    </row>
    <row r="244" spans="1:35" x14ac:dyDescent="0.25">
      <c r="A244" s="154"/>
      <c r="B244" s="155" t="str">
        <f t="shared" si="45"/>
        <v/>
      </c>
      <c r="C244" s="154"/>
      <c r="D244" s="155" t="str">
        <f t="shared" si="50"/>
        <v/>
      </c>
      <c r="E244" s="156"/>
      <c r="F244" s="155" t="str">
        <f t="shared" si="51"/>
        <v/>
      </c>
      <c r="G244" s="155" t="str">
        <f t="shared" si="52"/>
        <v/>
      </c>
      <c r="H244" s="157"/>
      <c r="I244" s="157"/>
      <c r="J244" s="157"/>
      <c r="K244" s="157"/>
      <c r="L244" s="158"/>
      <c r="M244" s="159"/>
      <c r="N244" s="159"/>
      <c r="O244" s="158"/>
      <c r="P244" s="160"/>
      <c r="Q244" s="161"/>
      <c r="R244" t="str">
        <f>IF(C244="","",'[1]OPĆI DIO'!$C$1)</f>
        <v/>
      </c>
      <c r="S244" t="str">
        <f t="shared" si="46"/>
        <v/>
      </c>
      <c r="T244" t="str">
        <f t="shared" si="47"/>
        <v/>
      </c>
      <c r="U244" t="str">
        <f t="shared" si="44"/>
        <v/>
      </c>
      <c r="V244" t="str">
        <f t="shared" si="48"/>
        <v/>
      </c>
      <c r="AF244" t="s">
        <v>1080</v>
      </c>
      <c r="AG244" t="s">
        <v>1081</v>
      </c>
      <c r="AH244" t="str">
        <f t="shared" si="49"/>
        <v>A679078</v>
      </c>
      <c r="AI244" t="s">
        <v>593</v>
      </c>
    </row>
    <row r="245" spans="1:35" x14ac:dyDescent="0.25">
      <c r="A245" s="154"/>
      <c r="B245" s="155" t="str">
        <f t="shared" si="45"/>
        <v/>
      </c>
      <c r="C245" s="154"/>
      <c r="D245" s="155" t="str">
        <f t="shared" si="50"/>
        <v/>
      </c>
      <c r="E245" s="156"/>
      <c r="F245" s="155" t="str">
        <f t="shared" si="51"/>
        <v/>
      </c>
      <c r="G245" s="155" t="str">
        <f t="shared" si="52"/>
        <v/>
      </c>
      <c r="H245" s="157"/>
      <c r="I245" s="157"/>
      <c r="J245" s="157"/>
      <c r="K245" s="157"/>
      <c r="L245" s="158"/>
      <c r="M245" s="159"/>
      <c r="N245" s="159"/>
      <c r="O245" s="158"/>
      <c r="P245" s="160"/>
      <c r="Q245" s="161"/>
      <c r="R245" t="str">
        <f>IF(C245="","",'[1]OPĆI DIO'!$C$1)</f>
        <v/>
      </c>
      <c r="S245" t="str">
        <f t="shared" si="46"/>
        <v/>
      </c>
      <c r="T245" t="str">
        <f t="shared" si="47"/>
        <v/>
      </c>
      <c r="U245" t="str">
        <f t="shared" si="44"/>
        <v/>
      </c>
      <c r="V245" t="str">
        <f t="shared" si="48"/>
        <v/>
      </c>
      <c r="AF245" t="s">
        <v>1082</v>
      </c>
      <c r="AG245" t="s">
        <v>1083</v>
      </c>
      <c r="AH245" t="str">
        <f t="shared" si="49"/>
        <v>A679078</v>
      </c>
      <c r="AI245" t="s">
        <v>593</v>
      </c>
    </row>
    <row r="246" spans="1:35" x14ac:dyDescent="0.25">
      <c r="A246" s="154"/>
      <c r="B246" s="155" t="str">
        <f t="shared" si="45"/>
        <v/>
      </c>
      <c r="C246" s="154"/>
      <c r="D246" s="155" t="str">
        <f t="shared" si="50"/>
        <v/>
      </c>
      <c r="E246" s="156"/>
      <c r="F246" s="155" t="str">
        <f t="shared" si="51"/>
        <v/>
      </c>
      <c r="G246" s="155" t="str">
        <f t="shared" si="52"/>
        <v/>
      </c>
      <c r="H246" s="157"/>
      <c r="I246" s="157"/>
      <c r="J246" s="157"/>
      <c r="K246" s="157"/>
      <c r="L246" s="158"/>
      <c r="M246" s="159"/>
      <c r="N246" s="159"/>
      <c r="O246" s="158"/>
      <c r="P246" s="160"/>
      <c r="Q246" s="161"/>
      <c r="R246" t="str">
        <f>IF(C246="","",'[1]OPĆI DIO'!$C$1)</f>
        <v/>
      </c>
      <c r="S246" t="str">
        <f t="shared" si="46"/>
        <v/>
      </c>
      <c r="T246" t="str">
        <f t="shared" si="47"/>
        <v/>
      </c>
      <c r="U246" t="str">
        <f t="shared" si="44"/>
        <v/>
      </c>
      <c r="V246" t="str">
        <f t="shared" si="48"/>
        <v/>
      </c>
      <c r="AF246" t="s">
        <v>1084</v>
      </c>
      <c r="AG246" t="s">
        <v>1085</v>
      </c>
      <c r="AH246" t="str">
        <f t="shared" si="49"/>
        <v>A679078</v>
      </c>
      <c r="AI246" t="s">
        <v>593</v>
      </c>
    </row>
    <row r="247" spans="1:35" x14ac:dyDescent="0.25">
      <c r="A247" s="154"/>
      <c r="B247" s="155" t="str">
        <f t="shared" si="45"/>
        <v/>
      </c>
      <c r="C247" s="154"/>
      <c r="D247" s="155" t="str">
        <f t="shared" si="50"/>
        <v/>
      </c>
      <c r="E247" s="156"/>
      <c r="F247" s="155" t="str">
        <f t="shared" si="51"/>
        <v/>
      </c>
      <c r="G247" s="155" t="str">
        <f t="shared" si="52"/>
        <v/>
      </c>
      <c r="H247" s="157"/>
      <c r="I247" s="157"/>
      <c r="J247" s="157"/>
      <c r="K247" s="157"/>
      <c r="L247" s="158"/>
      <c r="M247" s="159"/>
      <c r="N247" s="159"/>
      <c r="O247" s="158"/>
      <c r="P247" s="160"/>
      <c r="Q247" s="161"/>
      <c r="R247" t="str">
        <f>IF(C247="","",'[1]OPĆI DIO'!$C$1)</f>
        <v/>
      </c>
      <c r="S247" t="str">
        <f t="shared" si="46"/>
        <v/>
      </c>
      <c r="T247" t="str">
        <f t="shared" si="47"/>
        <v/>
      </c>
      <c r="U247" t="str">
        <f t="shared" si="44"/>
        <v/>
      </c>
      <c r="V247" t="str">
        <f t="shared" si="48"/>
        <v/>
      </c>
      <c r="AF247" t="s">
        <v>1086</v>
      </c>
      <c r="AG247" t="s">
        <v>1087</v>
      </c>
      <c r="AH247" t="str">
        <f t="shared" si="49"/>
        <v>A679078</v>
      </c>
      <c r="AI247" t="s">
        <v>593</v>
      </c>
    </row>
    <row r="248" spans="1:35" x14ac:dyDescent="0.25">
      <c r="A248" s="154"/>
      <c r="B248" s="155" t="str">
        <f t="shared" si="45"/>
        <v/>
      </c>
      <c r="C248" s="154"/>
      <c r="D248" s="155" t="str">
        <f t="shared" si="50"/>
        <v/>
      </c>
      <c r="E248" s="156"/>
      <c r="F248" s="155" t="str">
        <f t="shared" si="51"/>
        <v/>
      </c>
      <c r="G248" s="155" t="str">
        <f t="shared" si="52"/>
        <v/>
      </c>
      <c r="H248" s="157"/>
      <c r="I248" s="157"/>
      <c r="J248" s="157"/>
      <c r="K248" s="157"/>
      <c r="L248" s="158"/>
      <c r="M248" s="159"/>
      <c r="N248" s="159"/>
      <c r="O248" s="158"/>
      <c r="P248" s="160"/>
      <c r="Q248" s="161"/>
      <c r="R248" t="str">
        <f>IF(C248="","",'[1]OPĆI DIO'!$C$1)</f>
        <v/>
      </c>
      <c r="S248" t="str">
        <f t="shared" si="46"/>
        <v/>
      </c>
      <c r="T248" t="str">
        <f t="shared" si="47"/>
        <v/>
      </c>
      <c r="U248" t="str">
        <f t="shared" si="44"/>
        <v/>
      </c>
      <c r="V248" t="str">
        <f t="shared" si="48"/>
        <v/>
      </c>
      <c r="AF248" t="s">
        <v>1088</v>
      </c>
      <c r="AG248" t="s">
        <v>1089</v>
      </c>
      <c r="AH248" t="str">
        <f t="shared" si="49"/>
        <v>A679078</v>
      </c>
      <c r="AI248" t="s">
        <v>593</v>
      </c>
    </row>
    <row r="249" spans="1:35" x14ac:dyDescent="0.25">
      <c r="A249" s="154"/>
      <c r="B249" s="155" t="str">
        <f t="shared" si="45"/>
        <v/>
      </c>
      <c r="C249" s="154"/>
      <c r="D249" s="155" t="str">
        <f t="shared" si="50"/>
        <v/>
      </c>
      <c r="E249" s="156"/>
      <c r="F249" s="155" t="str">
        <f t="shared" si="51"/>
        <v/>
      </c>
      <c r="G249" s="155" t="str">
        <f t="shared" si="52"/>
        <v/>
      </c>
      <c r="H249" s="157"/>
      <c r="I249" s="157"/>
      <c r="J249" s="157"/>
      <c r="K249" s="157"/>
      <c r="L249" s="158"/>
      <c r="M249" s="159"/>
      <c r="N249" s="159"/>
      <c r="O249" s="158"/>
      <c r="P249" s="160"/>
      <c r="Q249" s="161"/>
      <c r="R249" t="str">
        <f>IF(C249="","",'[1]OPĆI DIO'!$C$1)</f>
        <v/>
      </c>
      <c r="S249" t="str">
        <f t="shared" si="46"/>
        <v/>
      </c>
      <c r="T249" t="str">
        <f t="shared" si="47"/>
        <v/>
      </c>
      <c r="U249" t="str">
        <f t="shared" si="44"/>
        <v/>
      </c>
      <c r="V249" t="str">
        <f t="shared" si="48"/>
        <v/>
      </c>
      <c r="AF249" t="s">
        <v>1090</v>
      </c>
      <c r="AG249" t="s">
        <v>862</v>
      </c>
      <c r="AH249" t="str">
        <f t="shared" si="49"/>
        <v>A679078</v>
      </c>
      <c r="AI249" t="s">
        <v>593</v>
      </c>
    </row>
    <row r="250" spans="1:35" x14ac:dyDescent="0.25">
      <c r="A250" s="154"/>
      <c r="B250" s="155" t="str">
        <f t="shared" si="45"/>
        <v/>
      </c>
      <c r="C250" s="154"/>
      <c r="D250" s="155" t="str">
        <f t="shared" si="50"/>
        <v/>
      </c>
      <c r="E250" s="156"/>
      <c r="F250" s="155" t="str">
        <f t="shared" si="51"/>
        <v/>
      </c>
      <c r="G250" s="155" t="str">
        <f t="shared" si="52"/>
        <v/>
      </c>
      <c r="H250" s="157"/>
      <c r="I250" s="157"/>
      <c r="J250" s="157"/>
      <c r="K250" s="157"/>
      <c r="L250" s="158"/>
      <c r="M250" s="159"/>
      <c r="N250" s="159"/>
      <c r="O250" s="158"/>
      <c r="P250" s="160"/>
      <c r="Q250" s="161"/>
      <c r="R250" t="str">
        <f>IF(C250="","",'[1]OPĆI DIO'!$C$1)</f>
        <v/>
      </c>
      <c r="S250" t="str">
        <f t="shared" si="46"/>
        <v/>
      </c>
      <c r="T250" t="str">
        <f t="shared" si="47"/>
        <v/>
      </c>
      <c r="U250" t="str">
        <f t="shared" si="44"/>
        <v/>
      </c>
      <c r="V250" t="str">
        <f t="shared" si="48"/>
        <v/>
      </c>
      <c r="AF250" t="s">
        <v>1091</v>
      </c>
      <c r="AG250" t="s">
        <v>1092</v>
      </c>
      <c r="AH250" t="str">
        <f t="shared" si="49"/>
        <v>A679078</v>
      </c>
      <c r="AI250" t="s">
        <v>593</v>
      </c>
    </row>
    <row r="251" spans="1:35" x14ac:dyDescent="0.25">
      <c r="A251" s="154"/>
      <c r="B251" s="155" t="str">
        <f t="shared" si="45"/>
        <v/>
      </c>
      <c r="C251" s="154"/>
      <c r="D251" s="155" t="str">
        <f t="shared" si="50"/>
        <v/>
      </c>
      <c r="E251" s="156"/>
      <c r="F251" s="155" t="str">
        <f t="shared" si="51"/>
        <v/>
      </c>
      <c r="G251" s="155" t="str">
        <f t="shared" si="52"/>
        <v/>
      </c>
      <c r="H251" s="157"/>
      <c r="I251" s="157"/>
      <c r="J251" s="157"/>
      <c r="K251" s="157"/>
      <c r="L251" s="158"/>
      <c r="M251" s="159"/>
      <c r="N251" s="159"/>
      <c r="O251" s="158"/>
      <c r="P251" s="160"/>
      <c r="Q251" s="161"/>
      <c r="R251" t="str">
        <f>IF(C251="","",'[1]OPĆI DIO'!$C$1)</f>
        <v/>
      </c>
      <c r="S251" t="str">
        <f t="shared" si="46"/>
        <v/>
      </c>
      <c r="T251" t="str">
        <f t="shared" si="47"/>
        <v/>
      </c>
      <c r="U251" t="str">
        <f t="shared" si="44"/>
        <v/>
      </c>
      <c r="V251" t="str">
        <f t="shared" si="48"/>
        <v/>
      </c>
      <c r="AF251" t="s">
        <v>1093</v>
      </c>
      <c r="AG251" t="s">
        <v>1094</v>
      </c>
      <c r="AH251" t="str">
        <f t="shared" si="49"/>
        <v>A679078</v>
      </c>
      <c r="AI251" t="s">
        <v>593</v>
      </c>
    </row>
    <row r="252" spans="1:35" x14ac:dyDescent="0.25">
      <c r="A252" s="154"/>
      <c r="B252" s="155" t="str">
        <f t="shared" si="45"/>
        <v/>
      </c>
      <c r="C252" s="154"/>
      <c r="D252" s="155" t="str">
        <f t="shared" si="50"/>
        <v/>
      </c>
      <c r="E252" s="156"/>
      <c r="F252" s="155" t="str">
        <f t="shared" si="51"/>
        <v/>
      </c>
      <c r="G252" s="155" t="str">
        <f t="shared" si="52"/>
        <v/>
      </c>
      <c r="H252" s="157"/>
      <c r="I252" s="157"/>
      <c r="J252" s="157"/>
      <c r="K252" s="157"/>
      <c r="L252" s="158"/>
      <c r="M252" s="159"/>
      <c r="N252" s="159"/>
      <c r="O252" s="158"/>
      <c r="P252" s="160"/>
      <c r="Q252" s="161"/>
      <c r="R252" t="str">
        <f>IF(C252="","",'[1]OPĆI DIO'!$C$1)</f>
        <v/>
      </c>
      <c r="S252" t="str">
        <f t="shared" si="46"/>
        <v/>
      </c>
      <c r="T252" t="str">
        <f t="shared" si="47"/>
        <v/>
      </c>
      <c r="U252" t="str">
        <f t="shared" si="44"/>
        <v/>
      </c>
      <c r="V252" t="str">
        <f t="shared" si="48"/>
        <v/>
      </c>
      <c r="AF252" t="s">
        <v>1095</v>
      </c>
      <c r="AG252" t="s">
        <v>1096</v>
      </c>
      <c r="AH252" t="str">
        <f t="shared" si="49"/>
        <v>A679078</v>
      </c>
      <c r="AI252" t="s">
        <v>593</v>
      </c>
    </row>
    <row r="253" spans="1:35" x14ac:dyDescent="0.25">
      <c r="A253" s="154"/>
      <c r="B253" s="155" t="str">
        <f t="shared" si="45"/>
        <v/>
      </c>
      <c r="C253" s="154"/>
      <c r="D253" s="155" t="str">
        <f t="shared" si="50"/>
        <v/>
      </c>
      <c r="E253" s="156"/>
      <c r="F253" s="155" t="str">
        <f t="shared" si="51"/>
        <v/>
      </c>
      <c r="G253" s="155" t="str">
        <f t="shared" si="52"/>
        <v/>
      </c>
      <c r="H253" s="157"/>
      <c r="I253" s="157"/>
      <c r="J253" s="157"/>
      <c r="K253" s="157"/>
      <c r="L253" s="158"/>
      <c r="M253" s="159"/>
      <c r="N253" s="159"/>
      <c r="O253" s="158"/>
      <c r="P253" s="160"/>
      <c r="Q253" s="161"/>
      <c r="R253" t="str">
        <f>IF(C253="","",'[1]OPĆI DIO'!$C$1)</f>
        <v/>
      </c>
      <c r="S253" t="str">
        <f t="shared" si="46"/>
        <v/>
      </c>
      <c r="T253" t="str">
        <f t="shared" si="47"/>
        <v/>
      </c>
      <c r="U253" t="str">
        <f t="shared" si="44"/>
        <v/>
      </c>
      <c r="V253" t="str">
        <f t="shared" si="48"/>
        <v/>
      </c>
      <c r="AF253" t="s">
        <v>1097</v>
      </c>
      <c r="AG253" t="s">
        <v>1098</v>
      </c>
      <c r="AH253" t="str">
        <f t="shared" si="49"/>
        <v>A679078</v>
      </c>
      <c r="AI253" t="s">
        <v>593</v>
      </c>
    </row>
    <row r="254" spans="1:35" x14ac:dyDescent="0.25">
      <c r="A254" s="154"/>
      <c r="B254" s="155" t="str">
        <f t="shared" si="45"/>
        <v/>
      </c>
      <c r="C254" s="154"/>
      <c r="D254" s="155" t="str">
        <f t="shared" si="50"/>
        <v/>
      </c>
      <c r="E254" s="156"/>
      <c r="F254" s="155" t="str">
        <f t="shared" si="51"/>
        <v/>
      </c>
      <c r="G254" s="155" t="str">
        <f t="shared" si="52"/>
        <v/>
      </c>
      <c r="H254" s="157"/>
      <c r="I254" s="157"/>
      <c r="J254" s="157"/>
      <c r="K254" s="157"/>
      <c r="L254" s="158"/>
      <c r="M254" s="159"/>
      <c r="N254" s="159"/>
      <c r="O254" s="158"/>
      <c r="P254" s="160"/>
      <c r="Q254" s="161"/>
      <c r="R254" t="str">
        <f>IF(C254="","",'[1]OPĆI DIO'!$C$1)</f>
        <v/>
      </c>
      <c r="S254" t="str">
        <f t="shared" si="46"/>
        <v/>
      </c>
      <c r="T254" t="str">
        <f t="shared" si="47"/>
        <v/>
      </c>
      <c r="U254" t="str">
        <f t="shared" si="44"/>
        <v/>
      </c>
      <c r="V254" t="str">
        <f t="shared" si="48"/>
        <v/>
      </c>
      <c r="AF254" t="s">
        <v>1099</v>
      </c>
      <c r="AG254" t="s">
        <v>1100</v>
      </c>
      <c r="AH254" t="str">
        <f t="shared" si="49"/>
        <v>A679078</v>
      </c>
      <c r="AI254" t="s">
        <v>593</v>
      </c>
    </row>
    <row r="255" spans="1:35" x14ac:dyDescent="0.25">
      <c r="A255" s="154"/>
      <c r="B255" s="155" t="str">
        <f t="shared" si="45"/>
        <v/>
      </c>
      <c r="C255" s="154"/>
      <c r="D255" s="155" t="str">
        <f t="shared" si="50"/>
        <v/>
      </c>
      <c r="E255" s="156"/>
      <c r="F255" s="155" t="str">
        <f t="shared" si="51"/>
        <v/>
      </c>
      <c r="G255" s="155" t="str">
        <f t="shared" si="52"/>
        <v/>
      </c>
      <c r="H255" s="157"/>
      <c r="I255" s="157"/>
      <c r="J255" s="157"/>
      <c r="K255" s="157"/>
      <c r="L255" s="158"/>
      <c r="M255" s="159"/>
      <c r="N255" s="159"/>
      <c r="O255" s="158"/>
      <c r="P255" s="160"/>
      <c r="Q255" s="161"/>
      <c r="R255" t="str">
        <f>IF(C255="","",'[1]OPĆI DIO'!$C$1)</f>
        <v/>
      </c>
      <c r="S255" t="str">
        <f t="shared" si="46"/>
        <v/>
      </c>
      <c r="T255" t="str">
        <f t="shared" si="47"/>
        <v/>
      </c>
      <c r="U255" t="str">
        <f t="shared" ref="U255:U304" si="53">MID(G255,2,2)</f>
        <v/>
      </c>
      <c r="V255" t="str">
        <f t="shared" si="48"/>
        <v/>
      </c>
      <c r="AF255" t="s">
        <v>1101</v>
      </c>
      <c r="AG255" t="s">
        <v>1102</v>
      </c>
      <c r="AH255" t="str">
        <f t="shared" si="49"/>
        <v>A679078</v>
      </c>
      <c r="AI255" t="s">
        <v>593</v>
      </c>
    </row>
    <row r="256" spans="1:35" x14ac:dyDescent="0.25">
      <c r="A256" s="154"/>
      <c r="B256" s="155" t="str">
        <f t="shared" ref="B256:B304" si="54">IFERROR(VLOOKUP(A256,$W$6:$X$23,2,FALSE),"")</f>
        <v/>
      </c>
      <c r="C256" s="154"/>
      <c r="D256" s="155" t="str">
        <f t="shared" si="50"/>
        <v/>
      </c>
      <c r="E256" s="156"/>
      <c r="F256" s="155" t="str">
        <f t="shared" si="51"/>
        <v/>
      </c>
      <c r="G256" s="155" t="str">
        <f t="shared" si="52"/>
        <v/>
      </c>
      <c r="H256" s="157"/>
      <c r="I256" s="157"/>
      <c r="J256" s="157"/>
      <c r="K256" s="157"/>
      <c r="L256" s="158"/>
      <c r="M256" s="159"/>
      <c r="N256" s="159"/>
      <c r="O256" s="158"/>
      <c r="P256" s="160"/>
      <c r="Q256" s="161"/>
      <c r="R256" t="str">
        <f>IF(C256="","",'[1]OPĆI DIO'!$C$1)</f>
        <v/>
      </c>
      <c r="S256" t="str">
        <f t="shared" ref="S256:S304" si="55">LEFT(C256,3)</f>
        <v/>
      </c>
      <c r="T256" t="str">
        <f t="shared" ref="T256:T304" si="56">LEFT(C256,2)</f>
        <v/>
      </c>
      <c r="U256" t="str">
        <f t="shared" si="53"/>
        <v/>
      </c>
      <c r="V256" t="str">
        <f t="shared" ref="V256:V304" si="57">LEFT(C256,1)</f>
        <v/>
      </c>
      <c r="AF256" t="s">
        <v>1103</v>
      </c>
      <c r="AG256" t="s">
        <v>1104</v>
      </c>
      <c r="AH256" t="str">
        <f t="shared" si="49"/>
        <v>A679078</v>
      </c>
      <c r="AI256" t="s">
        <v>593</v>
      </c>
    </row>
    <row r="257" spans="1:35" x14ac:dyDescent="0.25">
      <c r="A257" s="154"/>
      <c r="B257" s="155" t="str">
        <f t="shared" si="54"/>
        <v/>
      </c>
      <c r="C257" s="154"/>
      <c r="D257" s="155" t="str">
        <f t="shared" si="50"/>
        <v/>
      </c>
      <c r="E257" s="156"/>
      <c r="F257" s="155" t="str">
        <f t="shared" si="51"/>
        <v/>
      </c>
      <c r="G257" s="155" t="str">
        <f t="shared" si="52"/>
        <v/>
      </c>
      <c r="H257" s="157"/>
      <c r="I257" s="157"/>
      <c r="J257" s="157"/>
      <c r="K257" s="157"/>
      <c r="L257" s="158"/>
      <c r="M257" s="159"/>
      <c r="N257" s="159"/>
      <c r="O257" s="158"/>
      <c r="P257" s="160"/>
      <c r="Q257" s="161"/>
      <c r="R257" t="str">
        <f>IF(C257="","",'[1]OPĆI DIO'!$C$1)</f>
        <v/>
      </c>
      <c r="S257" t="str">
        <f t="shared" si="55"/>
        <v/>
      </c>
      <c r="T257" t="str">
        <f t="shared" si="56"/>
        <v/>
      </c>
      <c r="U257" t="str">
        <f t="shared" si="53"/>
        <v/>
      </c>
      <c r="V257" t="str">
        <f t="shared" si="57"/>
        <v/>
      </c>
      <c r="AF257" t="s">
        <v>1105</v>
      </c>
      <c r="AG257" t="s">
        <v>1106</v>
      </c>
      <c r="AH257" t="str">
        <f t="shared" si="49"/>
        <v>A679078</v>
      </c>
      <c r="AI257" t="s">
        <v>593</v>
      </c>
    </row>
    <row r="258" spans="1:35" x14ac:dyDescent="0.25">
      <c r="A258" s="154"/>
      <c r="B258" s="155" t="str">
        <f t="shared" si="54"/>
        <v/>
      </c>
      <c r="C258" s="154"/>
      <c r="D258" s="155" t="str">
        <f t="shared" si="50"/>
        <v/>
      </c>
      <c r="E258" s="156"/>
      <c r="F258" s="155" t="str">
        <f t="shared" si="51"/>
        <v/>
      </c>
      <c r="G258" s="155" t="str">
        <f t="shared" si="52"/>
        <v/>
      </c>
      <c r="H258" s="157"/>
      <c r="I258" s="157"/>
      <c r="J258" s="157"/>
      <c r="K258" s="157"/>
      <c r="L258" s="158"/>
      <c r="M258" s="159"/>
      <c r="N258" s="159"/>
      <c r="O258" s="158"/>
      <c r="P258" s="160"/>
      <c r="Q258" s="161"/>
      <c r="R258" t="str">
        <f>IF(C258="","",'[1]OPĆI DIO'!$C$1)</f>
        <v/>
      </c>
      <c r="S258" t="str">
        <f t="shared" si="55"/>
        <v/>
      </c>
      <c r="T258" t="str">
        <f t="shared" si="56"/>
        <v/>
      </c>
      <c r="U258" t="str">
        <f t="shared" si="53"/>
        <v/>
      </c>
      <c r="V258" t="str">
        <f t="shared" si="57"/>
        <v/>
      </c>
      <c r="AF258" t="s">
        <v>1107</v>
      </c>
      <c r="AG258" t="s">
        <v>1108</v>
      </c>
      <c r="AH258" t="str">
        <f t="shared" si="49"/>
        <v>A679078</v>
      </c>
      <c r="AI258" t="s">
        <v>593</v>
      </c>
    </row>
    <row r="259" spans="1:35" x14ac:dyDescent="0.25">
      <c r="A259" s="154"/>
      <c r="B259" s="155" t="str">
        <f t="shared" si="54"/>
        <v/>
      </c>
      <c r="C259" s="154"/>
      <c r="D259" s="155" t="str">
        <f t="shared" si="50"/>
        <v/>
      </c>
      <c r="E259" s="156"/>
      <c r="F259" s="155" t="str">
        <f t="shared" si="51"/>
        <v/>
      </c>
      <c r="G259" s="155" t="str">
        <f t="shared" si="52"/>
        <v/>
      </c>
      <c r="H259" s="157"/>
      <c r="I259" s="157"/>
      <c r="J259" s="157"/>
      <c r="K259" s="157"/>
      <c r="L259" s="158"/>
      <c r="M259" s="159"/>
      <c r="N259" s="159"/>
      <c r="O259" s="158"/>
      <c r="P259" s="160"/>
      <c r="Q259" s="161"/>
      <c r="R259" t="str">
        <f>IF(C259="","",'[1]OPĆI DIO'!$C$1)</f>
        <v/>
      </c>
      <c r="S259" t="str">
        <f t="shared" si="55"/>
        <v/>
      </c>
      <c r="T259" t="str">
        <f t="shared" si="56"/>
        <v/>
      </c>
      <c r="U259" t="str">
        <f t="shared" si="53"/>
        <v/>
      </c>
      <c r="V259" t="str">
        <f t="shared" si="57"/>
        <v/>
      </c>
      <c r="AF259" t="s">
        <v>1109</v>
      </c>
      <c r="AG259" t="s">
        <v>1110</v>
      </c>
      <c r="AH259" t="str">
        <f t="shared" ref="AH259:AH322" si="58">LEFT(AF259,7)</f>
        <v>A679078</v>
      </c>
      <c r="AI259" t="s">
        <v>593</v>
      </c>
    </row>
    <row r="260" spans="1:35" x14ac:dyDescent="0.25">
      <c r="A260" s="154"/>
      <c r="B260" s="155" t="str">
        <f t="shared" si="54"/>
        <v/>
      </c>
      <c r="C260" s="154"/>
      <c r="D260" s="155" t="str">
        <f t="shared" si="50"/>
        <v/>
      </c>
      <c r="E260" s="156"/>
      <c r="F260" s="155" t="str">
        <f t="shared" si="51"/>
        <v/>
      </c>
      <c r="G260" s="155" t="str">
        <f t="shared" si="52"/>
        <v/>
      </c>
      <c r="H260" s="157"/>
      <c r="I260" s="157"/>
      <c r="J260" s="157"/>
      <c r="K260" s="157"/>
      <c r="L260" s="158"/>
      <c r="M260" s="159"/>
      <c r="N260" s="159"/>
      <c r="O260" s="158"/>
      <c r="P260" s="160"/>
      <c r="Q260" s="161"/>
      <c r="R260" t="str">
        <f>IF(C260="","",'[1]OPĆI DIO'!$C$1)</f>
        <v/>
      </c>
      <c r="S260" t="str">
        <f t="shared" si="55"/>
        <v/>
      </c>
      <c r="T260" t="str">
        <f t="shared" si="56"/>
        <v/>
      </c>
      <c r="U260" t="str">
        <f t="shared" si="53"/>
        <v/>
      </c>
      <c r="V260" t="str">
        <f t="shared" si="57"/>
        <v/>
      </c>
      <c r="AF260" t="s">
        <v>1111</v>
      </c>
      <c r="AG260" t="s">
        <v>1112</v>
      </c>
      <c r="AH260" t="str">
        <f t="shared" si="58"/>
        <v>A679078</v>
      </c>
      <c r="AI260" t="s">
        <v>593</v>
      </c>
    </row>
    <row r="261" spans="1:35" x14ac:dyDescent="0.25">
      <c r="A261" s="154"/>
      <c r="B261" s="155" t="str">
        <f t="shared" si="54"/>
        <v/>
      </c>
      <c r="C261" s="154"/>
      <c r="D261" s="155" t="str">
        <f t="shared" si="50"/>
        <v/>
      </c>
      <c r="E261" s="156"/>
      <c r="F261" s="155" t="str">
        <f t="shared" si="51"/>
        <v/>
      </c>
      <c r="G261" s="155" t="str">
        <f t="shared" si="52"/>
        <v/>
      </c>
      <c r="H261" s="157"/>
      <c r="I261" s="157"/>
      <c r="J261" s="157"/>
      <c r="K261" s="157"/>
      <c r="L261" s="158"/>
      <c r="M261" s="159"/>
      <c r="N261" s="159"/>
      <c r="O261" s="158"/>
      <c r="P261" s="160"/>
      <c r="Q261" s="161"/>
      <c r="R261" t="str">
        <f>IF(C261="","",'[1]OPĆI DIO'!$C$1)</f>
        <v/>
      </c>
      <c r="S261" t="str">
        <f t="shared" si="55"/>
        <v/>
      </c>
      <c r="T261" t="str">
        <f t="shared" si="56"/>
        <v/>
      </c>
      <c r="U261" t="str">
        <f t="shared" si="53"/>
        <v/>
      </c>
      <c r="V261" t="str">
        <f t="shared" si="57"/>
        <v/>
      </c>
      <c r="AF261" t="s">
        <v>1113</v>
      </c>
      <c r="AG261" t="s">
        <v>1114</v>
      </c>
      <c r="AH261" t="str">
        <f t="shared" si="58"/>
        <v>A679078</v>
      </c>
      <c r="AI261" t="s">
        <v>593</v>
      </c>
    </row>
    <row r="262" spans="1:35" x14ac:dyDescent="0.25">
      <c r="A262" s="154"/>
      <c r="B262" s="155" t="str">
        <f t="shared" si="54"/>
        <v/>
      </c>
      <c r="C262" s="154"/>
      <c r="D262" s="155" t="str">
        <f t="shared" si="50"/>
        <v/>
      </c>
      <c r="E262" s="156"/>
      <c r="F262" s="155" t="str">
        <f t="shared" si="51"/>
        <v/>
      </c>
      <c r="G262" s="155" t="str">
        <f t="shared" si="52"/>
        <v/>
      </c>
      <c r="H262" s="157"/>
      <c r="I262" s="157"/>
      <c r="J262" s="157"/>
      <c r="K262" s="157"/>
      <c r="L262" s="158"/>
      <c r="M262" s="159"/>
      <c r="N262" s="159"/>
      <c r="O262" s="158"/>
      <c r="P262" s="160"/>
      <c r="Q262" s="161"/>
      <c r="R262" t="str">
        <f>IF(C262="","",'[1]OPĆI DIO'!$C$1)</f>
        <v/>
      </c>
      <c r="S262" t="str">
        <f t="shared" si="55"/>
        <v/>
      </c>
      <c r="T262" t="str">
        <f t="shared" si="56"/>
        <v/>
      </c>
      <c r="U262" t="str">
        <f t="shared" si="53"/>
        <v/>
      </c>
      <c r="V262" t="str">
        <f t="shared" si="57"/>
        <v/>
      </c>
      <c r="AF262" t="s">
        <v>1115</v>
      </c>
      <c r="AG262" t="s">
        <v>1116</v>
      </c>
      <c r="AH262" t="str">
        <f t="shared" si="58"/>
        <v>A679078</v>
      </c>
      <c r="AI262" t="s">
        <v>593</v>
      </c>
    </row>
    <row r="263" spans="1:35" x14ac:dyDescent="0.25">
      <c r="A263" s="154"/>
      <c r="B263" s="155" t="str">
        <f t="shared" si="54"/>
        <v/>
      </c>
      <c r="C263" s="154"/>
      <c r="D263" s="155" t="str">
        <f t="shared" si="50"/>
        <v/>
      </c>
      <c r="E263" s="156"/>
      <c r="F263" s="155" t="str">
        <f t="shared" si="51"/>
        <v/>
      </c>
      <c r="G263" s="155" t="str">
        <f t="shared" si="52"/>
        <v/>
      </c>
      <c r="H263" s="157"/>
      <c r="I263" s="157"/>
      <c r="J263" s="157"/>
      <c r="K263" s="157"/>
      <c r="L263" s="158"/>
      <c r="M263" s="159"/>
      <c r="N263" s="159"/>
      <c r="O263" s="158"/>
      <c r="P263" s="160"/>
      <c r="Q263" s="161"/>
      <c r="R263" t="str">
        <f>IF(C263="","",'[1]OPĆI DIO'!$C$1)</f>
        <v/>
      </c>
      <c r="S263" t="str">
        <f t="shared" si="55"/>
        <v/>
      </c>
      <c r="T263" t="str">
        <f t="shared" si="56"/>
        <v/>
      </c>
      <c r="U263" t="str">
        <f t="shared" si="53"/>
        <v/>
      </c>
      <c r="V263" t="str">
        <f t="shared" si="57"/>
        <v/>
      </c>
      <c r="AF263" t="s">
        <v>1117</v>
      </c>
      <c r="AG263" t="s">
        <v>1118</v>
      </c>
      <c r="AH263" t="str">
        <f t="shared" si="58"/>
        <v>A679078</v>
      </c>
      <c r="AI263" t="s">
        <v>593</v>
      </c>
    </row>
    <row r="264" spans="1:35" x14ac:dyDescent="0.25">
      <c r="A264" s="154"/>
      <c r="B264" s="155" t="str">
        <f t="shared" si="54"/>
        <v/>
      </c>
      <c r="C264" s="154"/>
      <c r="D264" s="155" t="str">
        <f t="shared" si="50"/>
        <v/>
      </c>
      <c r="E264" s="156"/>
      <c r="F264" s="155" t="str">
        <f t="shared" si="51"/>
        <v/>
      </c>
      <c r="G264" s="155" t="str">
        <f t="shared" si="52"/>
        <v/>
      </c>
      <c r="H264" s="157"/>
      <c r="I264" s="157"/>
      <c r="J264" s="157"/>
      <c r="K264" s="157"/>
      <c r="L264" s="158"/>
      <c r="M264" s="159"/>
      <c r="N264" s="159"/>
      <c r="O264" s="158"/>
      <c r="P264" s="160"/>
      <c r="Q264" s="161"/>
      <c r="R264" t="str">
        <f>IF(C264="","",'[1]OPĆI DIO'!$C$1)</f>
        <v/>
      </c>
      <c r="S264" t="str">
        <f t="shared" si="55"/>
        <v/>
      </c>
      <c r="T264" t="str">
        <f t="shared" si="56"/>
        <v/>
      </c>
      <c r="U264" t="str">
        <f t="shared" si="53"/>
        <v/>
      </c>
      <c r="V264" t="str">
        <f t="shared" si="57"/>
        <v/>
      </c>
      <c r="AF264" t="s">
        <v>1119</v>
      </c>
      <c r="AG264" t="s">
        <v>1120</v>
      </c>
      <c r="AH264" t="str">
        <f t="shared" si="58"/>
        <v>A679078</v>
      </c>
      <c r="AI264" t="s">
        <v>593</v>
      </c>
    </row>
    <row r="265" spans="1:35" x14ac:dyDescent="0.25">
      <c r="A265" s="154"/>
      <c r="B265" s="155" t="str">
        <f t="shared" si="54"/>
        <v/>
      </c>
      <c r="C265" s="154"/>
      <c r="D265" s="155" t="str">
        <f t="shared" si="50"/>
        <v/>
      </c>
      <c r="E265" s="156"/>
      <c r="F265" s="155" t="str">
        <f t="shared" si="51"/>
        <v/>
      </c>
      <c r="G265" s="155" t="str">
        <f t="shared" si="52"/>
        <v/>
      </c>
      <c r="H265" s="157"/>
      <c r="I265" s="157"/>
      <c r="J265" s="157"/>
      <c r="K265" s="157"/>
      <c r="L265" s="158"/>
      <c r="M265" s="159"/>
      <c r="N265" s="159"/>
      <c r="O265" s="158"/>
      <c r="P265" s="160"/>
      <c r="Q265" s="161"/>
      <c r="R265" t="str">
        <f>IF(C265="","",'[1]OPĆI DIO'!$C$1)</f>
        <v/>
      </c>
      <c r="S265" t="str">
        <f t="shared" si="55"/>
        <v/>
      </c>
      <c r="T265" t="str">
        <f t="shared" si="56"/>
        <v/>
      </c>
      <c r="U265" t="str">
        <f t="shared" si="53"/>
        <v/>
      </c>
      <c r="V265" t="str">
        <f t="shared" si="57"/>
        <v/>
      </c>
      <c r="AF265" t="s">
        <v>1121</v>
      </c>
      <c r="AG265" t="s">
        <v>1122</v>
      </c>
      <c r="AH265" t="str">
        <f t="shared" si="58"/>
        <v>A679078</v>
      </c>
      <c r="AI265" t="s">
        <v>593</v>
      </c>
    </row>
    <row r="266" spans="1:35" x14ac:dyDescent="0.25">
      <c r="A266" s="154"/>
      <c r="B266" s="155" t="str">
        <f t="shared" si="54"/>
        <v/>
      </c>
      <c r="C266" s="154"/>
      <c r="D266" s="155" t="str">
        <f t="shared" si="50"/>
        <v/>
      </c>
      <c r="E266" s="156"/>
      <c r="F266" s="155" t="str">
        <f t="shared" si="51"/>
        <v/>
      </c>
      <c r="G266" s="155" t="str">
        <f t="shared" si="52"/>
        <v/>
      </c>
      <c r="H266" s="157"/>
      <c r="I266" s="157"/>
      <c r="J266" s="157"/>
      <c r="K266" s="157"/>
      <c r="L266" s="158"/>
      <c r="M266" s="159"/>
      <c r="N266" s="159"/>
      <c r="O266" s="158"/>
      <c r="P266" s="160"/>
      <c r="Q266" s="161"/>
      <c r="R266" t="str">
        <f>IF(C266="","",'[1]OPĆI DIO'!$C$1)</f>
        <v/>
      </c>
      <c r="S266" t="str">
        <f t="shared" si="55"/>
        <v/>
      </c>
      <c r="T266" t="str">
        <f t="shared" si="56"/>
        <v/>
      </c>
      <c r="U266" t="str">
        <f t="shared" si="53"/>
        <v/>
      </c>
      <c r="V266" t="str">
        <f t="shared" si="57"/>
        <v/>
      </c>
      <c r="AF266" t="s">
        <v>1123</v>
      </c>
      <c r="AG266" t="s">
        <v>1124</v>
      </c>
      <c r="AH266" t="str">
        <f t="shared" si="58"/>
        <v>A679078</v>
      </c>
      <c r="AI266" t="s">
        <v>593</v>
      </c>
    </row>
    <row r="267" spans="1:35" x14ac:dyDescent="0.25">
      <c r="A267" s="154"/>
      <c r="B267" s="155" t="str">
        <f t="shared" si="54"/>
        <v/>
      </c>
      <c r="C267" s="154"/>
      <c r="D267" s="155" t="str">
        <f t="shared" si="50"/>
        <v/>
      </c>
      <c r="E267" s="156"/>
      <c r="F267" s="155" t="str">
        <f t="shared" si="51"/>
        <v/>
      </c>
      <c r="G267" s="155" t="str">
        <f t="shared" si="52"/>
        <v/>
      </c>
      <c r="H267" s="157"/>
      <c r="I267" s="157"/>
      <c r="J267" s="157"/>
      <c r="K267" s="157"/>
      <c r="L267" s="158"/>
      <c r="M267" s="159"/>
      <c r="N267" s="159"/>
      <c r="O267" s="158"/>
      <c r="P267" s="160"/>
      <c r="Q267" s="161"/>
      <c r="R267" t="str">
        <f>IF(C267="","",'[1]OPĆI DIO'!$C$1)</f>
        <v/>
      </c>
      <c r="S267" t="str">
        <f t="shared" si="55"/>
        <v/>
      </c>
      <c r="T267" t="str">
        <f t="shared" si="56"/>
        <v/>
      </c>
      <c r="U267" t="str">
        <f t="shared" si="53"/>
        <v/>
      </c>
      <c r="V267" t="str">
        <f t="shared" si="57"/>
        <v/>
      </c>
      <c r="AF267" t="s">
        <v>1579</v>
      </c>
      <c r="AG267" t="s">
        <v>1580</v>
      </c>
      <c r="AH267" t="str">
        <f t="shared" si="58"/>
        <v>A679078</v>
      </c>
      <c r="AI267" t="s">
        <v>593</v>
      </c>
    </row>
    <row r="268" spans="1:35" x14ac:dyDescent="0.25">
      <c r="A268" s="154"/>
      <c r="B268" s="155" t="str">
        <f t="shared" si="54"/>
        <v/>
      </c>
      <c r="C268" s="154"/>
      <c r="D268" s="155" t="str">
        <f t="shared" si="50"/>
        <v/>
      </c>
      <c r="E268" s="156"/>
      <c r="F268" s="155" t="str">
        <f t="shared" si="51"/>
        <v/>
      </c>
      <c r="G268" s="155" t="str">
        <f t="shared" si="52"/>
        <v/>
      </c>
      <c r="H268" s="157"/>
      <c r="I268" s="157"/>
      <c r="J268" s="157"/>
      <c r="K268" s="157"/>
      <c r="L268" s="158"/>
      <c r="M268" s="159"/>
      <c r="N268" s="159"/>
      <c r="O268" s="158"/>
      <c r="P268" s="160"/>
      <c r="Q268" s="161"/>
      <c r="R268" t="str">
        <f>IF(C268="","",'[1]OPĆI DIO'!$C$1)</f>
        <v/>
      </c>
      <c r="S268" t="str">
        <f t="shared" si="55"/>
        <v/>
      </c>
      <c r="T268" t="str">
        <f t="shared" si="56"/>
        <v/>
      </c>
      <c r="U268" t="str">
        <f t="shared" si="53"/>
        <v/>
      </c>
      <c r="V268" t="str">
        <f t="shared" si="57"/>
        <v/>
      </c>
      <c r="AF268" t="s">
        <v>1125</v>
      </c>
      <c r="AG268" t="s">
        <v>1126</v>
      </c>
      <c r="AH268" t="str">
        <f t="shared" si="58"/>
        <v>A679078</v>
      </c>
      <c r="AI268" t="s">
        <v>593</v>
      </c>
    </row>
    <row r="269" spans="1:35" x14ac:dyDescent="0.25">
      <c r="A269" s="154"/>
      <c r="B269" s="155" t="str">
        <f t="shared" si="54"/>
        <v/>
      </c>
      <c r="C269" s="154"/>
      <c r="D269" s="155" t="str">
        <f t="shared" si="50"/>
        <v/>
      </c>
      <c r="E269" s="156"/>
      <c r="F269" s="155" t="str">
        <f t="shared" si="51"/>
        <v/>
      </c>
      <c r="G269" s="155" t="str">
        <f t="shared" si="52"/>
        <v/>
      </c>
      <c r="H269" s="157"/>
      <c r="I269" s="157"/>
      <c r="J269" s="157"/>
      <c r="K269" s="157"/>
      <c r="L269" s="158"/>
      <c r="M269" s="159"/>
      <c r="N269" s="159"/>
      <c r="O269" s="158"/>
      <c r="P269" s="160"/>
      <c r="Q269" s="161"/>
      <c r="R269" t="str">
        <f>IF(C269="","",'[1]OPĆI DIO'!$C$1)</f>
        <v/>
      </c>
      <c r="S269" t="str">
        <f t="shared" si="55"/>
        <v/>
      </c>
      <c r="T269" t="str">
        <f t="shared" si="56"/>
        <v/>
      </c>
      <c r="U269" t="str">
        <f t="shared" si="53"/>
        <v/>
      </c>
      <c r="V269" t="str">
        <f t="shared" si="57"/>
        <v/>
      </c>
      <c r="AF269" t="s">
        <v>1127</v>
      </c>
      <c r="AG269" t="s">
        <v>1128</v>
      </c>
      <c r="AH269" t="str">
        <f t="shared" si="58"/>
        <v>A679078</v>
      </c>
      <c r="AI269" t="s">
        <v>593</v>
      </c>
    </row>
    <row r="270" spans="1:35" x14ac:dyDescent="0.25">
      <c r="A270" s="154"/>
      <c r="B270" s="155" t="str">
        <f t="shared" si="54"/>
        <v/>
      </c>
      <c r="C270" s="154"/>
      <c r="D270" s="155" t="str">
        <f t="shared" si="50"/>
        <v/>
      </c>
      <c r="E270" s="156"/>
      <c r="F270" s="155" t="str">
        <f t="shared" si="51"/>
        <v/>
      </c>
      <c r="G270" s="155" t="str">
        <f t="shared" si="52"/>
        <v/>
      </c>
      <c r="H270" s="157"/>
      <c r="I270" s="157"/>
      <c r="J270" s="157"/>
      <c r="K270" s="157"/>
      <c r="L270" s="158"/>
      <c r="M270" s="159"/>
      <c r="N270" s="159"/>
      <c r="O270" s="158"/>
      <c r="P270" s="158"/>
      <c r="Q270" s="161"/>
      <c r="R270" t="str">
        <f>IF(C270="","",'[1]OPĆI DIO'!$C$1)</f>
        <v/>
      </c>
      <c r="S270" t="str">
        <f t="shared" si="55"/>
        <v/>
      </c>
      <c r="T270" t="str">
        <f t="shared" si="56"/>
        <v/>
      </c>
      <c r="U270" t="str">
        <f t="shared" si="53"/>
        <v/>
      </c>
      <c r="V270" t="str">
        <f t="shared" si="57"/>
        <v/>
      </c>
      <c r="AF270" t="s">
        <v>1129</v>
      </c>
      <c r="AG270" t="s">
        <v>1130</v>
      </c>
      <c r="AH270" t="str">
        <f t="shared" si="58"/>
        <v>A679078</v>
      </c>
      <c r="AI270" t="s">
        <v>593</v>
      </c>
    </row>
    <row r="271" spans="1:35" x14ac:dyDescent="0.25">
      <c r="A271" s="154"/>
      <c r="B271" s="155" t="str">
        <f t="shared" si="54"/>
        <v/>
      </c>
      <c r="C271" s="154"/>
      <c r="D271" s="155" t="str">
        <f t="shared" si="50"/>
        <v/>
      </c>
      <c r="E271" s="156"/>
      <c r="F271" s="155" t="str">
        <f t="shared" si="51"/>
        <v/>
      </c>
      <c r="G271" s="155" t="str">
        <f t="shared" si="52"/>
        <v/>
      </c>
      <c r="H271" s="157"/>
      <c r="I271" s="157"/>
      <c r="J271" s="157"/>
      <c r="K271" s="157"/>
      <c r="L271" s="158"/>
      <c r="M271" s="159"/>
      <c r="N271" s="159"/>
      <c r="O271" s="158"/>
      <c r="P271" s="158"/>
      <c r="Q271" s="161"/>
      <c r="R271" t="str">
        <f>IF(C271="","",'[1]OPĆI DIO'!$C$1)</f>
        <v/>
      </c>
      <c r="S271" t="str">
        <f t="shared" si="55"/>
        <v/>
      </c>
      <c r="T271" t="str">
        <f t="shared" si="56"/>
        <v/>
      </c>
      <c r="U271" t="str">
        <f t="shared" si="53"/>
        <v/>
      </c>
      <c r="V271" t="str">
        <f t="shared" si="57"/>
        <v/>
      </c>
      <c r="AF271" t="s">
        <v>1131</v>
      </c>
      <c r="AG271" t="s">
        <v>1132</v>
      </c>
      <c r="AH271" t="str">
        <f t="shared" si="58"/>
        <v>A679078</v>
      </c>
      <c r="AI271" t="s">
        <v>593</v>
      </c>
    </row>
    <row r="272" spans="1:35" x14ac:dyDescent="0.25">
      <c r="A272" s="154"/>
      <c r="B272" s="155" t="str">
        <f t="shared" si="54"/>
        <v/>
      </c>
      <c r="C272" s="154"/>
      <c r="D272" s="155" t="str">
        <f t="shared" si="50"/>
        <v/>
      </c>
      <c r="E272" s="156"/>
      <c r="F272" s="155" t="str">
        <f t="shared" si="51"/>
        <v/>
      </c>
      <c r="G272" s="155" t="str">
        <f t="shared" si="52"/>
        <v/>
      </c>
      <c r="H272" s="157"/>
      <c r="I272" s="157"/>
      <c r="J272" s="157"/>
      <c r="K272" s="157"/>
      <c r="L272" s="158"/>
      <c r="M272" s="159"/>
      <c r="N272" s="159"/>
      <c r="O272" s="158"/>
      <c r="P272" s="158"/>
      <c r="Q272" s="161"/>
      <c r="R272" t="str">
        <f>IF(C272="","",'[1]OPĆI DIO'!$C$1)</f>
        <v/>
      </c>
      <c r="S272" t="str">
        <f t="shared" si="55"/>
        <v/>
      </c>
      <c r="T272" t="str">
        <f t="shared" si="56"/>
        <v/>
      </c>
      <c r="U272" t="str">
        <f t="shared" si="53"/>
        <v/>
      </c>
      <c r="V272" t="str">
        <f t="shared" si="57"/>
        <v/>
      </c>
      <c r="AF272" t="s">
        <v>1133</v>
      </c>
      <c r="AG272" t="s">
        <v>1134</v>
      </c>
      <c r="AH272" t="str">
        <f t="shared" si="58"/>
        <v>A679078</v>
      </c>
      <c r="AI272" t="s">
        <v>593</v>
      </c>
    </row>
    <row r="273" spans="1:35" x14ac:dyDescent="0.25">
      <c r="A273" s="154"/>
      <c r="B273" s="155" t="str">
        <f t="shared" si="54"/>
        <v/>
      </c>
      <c r="C273" s="154"/>
      <c r="D273" s="155" t="str">
        <f t="shared" si="50"/>
        <v/>
      </c>
      <c r="E273" s="156"/>
      <c r="F273" s="155" t="str">
        <f t="shared" si="51"/>
        <v/>
      </c>
      <c r="G273" s="155" t="str">
        <f t="shared" si="52"/>
        <v/>
      </c>
      <c r="H273" s="157"/>
      <c r="I273" s="157"/>
      <c r="J273" s="157"/>
      <c r="K273" s="157"/>
      <c r="L273" s="158"/>
      <c r="M273" s="159"/>
      <c r="N273" s="159"/>
      <c r="O273" s="158"/>
      <c r="P273" s="158"/>
      <c r="Q273" s="161"/>
      <c r="R273" t="str">
        <f>IF(C273="","",'[1]OPĆI DIO'!$C$1)</f>
        <v/>
      </c>
      <c r="S273" t="str">
        <f t="shared" si="55"/>
        <v/>
      </c>
      <c r="T273" t="str">
        <f t="shared" si="56"/>
        <v/>
      </c>
      <c r="U273" t="str">
        <f t="shared" si="53"/>
        <v/>
      </c>
      <c r="V273" t="str">
        <f t="shared" si="57"/>
        <v/>
      </c>
      <c r="AF273" t="s">
        <v>1135</v>
      </c>
      <c r="AG273" t="s">
        <v>1136</v>
      </c>
      <c r="AH273" t="str">
        <f t="shared" si="58"/>
        <v>A679078</v>
      </c>
      <c r="AI273" t="s">
        <v>593</v>
      </c>
    </row>
    <row r="274" spans="1:35" x14ac:dyDescent="0.25">
      <c r="A274" s="154"/>
      <c r="B274" s="155" t="str">
        <f t="shared" si="54"/>
        <v/>
      </c>
      <c r="C274" s="154"/>
      <c r="D274" s="155" t="str">
        <f t="shared" si="50"/>
        <v/>
      </c>
      <c r="E274" s="156"/>
      <c r="F274" s="155" t="str">
        <f t="shared" si="51"/>
        <v/>
      </c>
      <c r="G274" s="155" t="str">
        <f t="shared" si="52"/>
        <v/>
      </c>
      <c r="H274" s="157"/>
      <c r="I274" s="157"/>
      <c r="J274" s="157"/>
      <c r="K274" s="157"/>
      <c r="L274" s="158"/>
      <c r="M274" s="159"/>
      <c r="N274" s="159"/>
      <c r="O274" s="158"/>
      <c r="P274" s="158"/>
      <c r="Q274" s="161"/>
      <c r="R274" t="str">
        <f>IF(C274="","",'[1]OPĆI DIO'!$C$1)</f>
        <v/>
      </c>
      <c r="S274" t="str">
        <f t="shared" si="55"/>
        <v/>
      </c>
      <c r="T274" t="str">
        <f t="shared" si="56"/>
        <v/>
      </c>
      <c r="U274" t="str">
        <f t="shared" si="53"/>
        <v/>
      </c>
      <c r="V274" t="str">
        <f t="shared" si="57"/>
        <v/>
      </c>
      <c r="AF274" t="s">
        <v>1137</v>
      </c>
      <c r="AG274" t="s">
        <v>1138</v>
      </c>
      <c r="AH274" t="str">
        <f t="shared" si="58"/>
        <v>A679078</v>
      </c>
      <c r="AI274" t="s">
        <v>593</v>
      </c>
    </row>
    <row r="275" spans="1:35" x14ac:dyDescent="0.25">
      <c r="A275" s="154"/>
      <c r="B275" s="155" t="str">
        <f t="shared" si="54"/>
        <v/>
      </c>
      <c r="C275" s="154"/>
      <c r="D275" s="155" t="str">
        <f t="shared" si="50"/>
        <v/>
      </c>
      <c r="E275" s="156"/>
      <c r="F275" s="155" t="str">
        <f t="shared" si="51"/>
        <v/>
      </c>
      <c r="G275" s="155" t="str">
        <f t="shared" si="52"/>
        <v/>
      </c>
      <c r="H275" s="157"/>
      <c r="I275" s="157"/>
      <c r="J275" s="157"/>
      <c r="K275" s="157"/>
      <c r="L275" s="158"/>
      <c r="M275" s="159"/>
      <c r="N275" s="159"/>
      <c r="O275" s="158"/>
      <c r="P275" s="158"/>
      <c r="Q275" s="161"/>
      <c r="R275" t="str">
        <f>IF(C275="","",'[1]OPĆI DIO'!$C$1)</f>
        <v/>
      </c>
      <c r="S275" t="str">
        <f t="shared" si="55"/>
        <v/>
      </c>
      <c r="T275" t="str">
        <f t="shared" si="56"/>
        <v/>
      </c>
      <c r="U275" t="str">
        <f t="shared" si="53"/>
        <v/>
      </c>
      <c r="V275" t="str">
        <f t="shared" si="57"/>
        <v/>
      </c>
      <c r="AF275" t="s">
        <v>1139</v>
      </c>
      <c r="AG275" t="s">
        <v>1140</v>
      </c>
      <c r="AH275" t="str">
        <f t="shared" si="58"/>
        <v>A679078</v>
      </c>
      <c r="AI275" t="s">
        <v>593</v>
      </c>
    </row>
    <row r="276" spans="1:35" x14ac:dyDescent="0.25">
      <c r="A276" s="154"/>
      <c r="B276" s="155" t="str">
        <f t="shared" si="54"/>
        <v/>
      </c>
      <c r="C276" s="154"/>
      <c r="D276" s="155" t="str">
        <f t="shared" si="50"/>
        <v/>
      </c>
      <c r="E276" s="156"/>
      <c r="F276" s="155" t="str">
        <f t="shared" si="51"/>
        <v/>
      </c>
      <c r="G276" s="155" t="str">
        <f t="shared" si="52"/>
        <v/>
      </c>
      <c r="H276" s="157"/>
      <c r="I276" s="157"/>
      <c r="J276" s="157"/>
      <c r="K276" s="157"/>
      <c r="L276" s="158"/>
      <c r="M276" s="159"/>
      <c r="N276" s="159"/>
      <c r="O276" s="158"/>
      <c r="P276" s="158"/>
      <c r="Q276" s="161"/>
      <c r="R276" t="str">
        <f>IF(C276="","",'[1]OPĆI DIO'!$C$1)</f>
        <v/>
      </c>
      <c r="S276" t="str">
        <f t="shared" si="55"/>
        <v/>
      </c>
      <c r="T276" t="str">
        <f t="shared" si="56"/>
        <v/>
      </c>
      <c r="U276" t="str">
        <f t="shared" si="53"/>
        <v/>
      </c>
      <c r="V276" t="str">
        <f t="shared" si="57"/>
        <v/>
      </c>
      <c r="AF276" t="s">
        <v>1141</v>
      </c>
      <c r="AG276" t="s">
        <v>1142</v>
      </c>
      <c r="AH276" t="str">
        <f t="shared" si="58"/>
        <v>A679078</v>
      </c>
      <c r="AI276" t="s">
        <v>593</v>
      </c>
    </row>
    <row r="277" spans="1:35" x14ac:dyDescent="0.25">
      <c r="A277" s="154"/>
      <c r="B277" s="155" t="str">
        <f t="shared" si="54"/>
        <v/>
      </c>
      <c r="C277" s="154"/>
      <c r="D277" s="155" t="str">
        <f t="shared" si="50"/>
        <v/>
      </c>
      <c r="E277" s="156"/>
      <c r="F277" s="155" t="str">
        <f t="shared" si="51"/>
        <v/>
      </c>
      <c r="G277" s="155" t="str">
        <f t="shared" si="52"/>
        <v/>
      </c>
      <c r="H277" s="157"/>
      <c r="I277" s="157"/>
      <c r="J277" s="157"/>
      <c r="K277" s="157"/>
      <c r="L277" s="158"/>
      <c r="M277" s="159"/>
      <c r="N277" s="159"/>
      <c r="O277" s="158"/>
      <c r="P277" s="158"/>
      <c r="Q277" s="161"/>
      <c r="R277" t="str">
        <f>IF(C277="","",'[1]OPĆI DIO'!$C$1)</f>
        <v/>
      </c>
      <c r="S277" t="str">
        <f t="shared" si="55"/>
        <v/>
      </c>
      <c r="T277" t="str">
        <f t="shared" si="56"/>
        <v/>
      </c>
      <c r="U277" t="str">
        <f t="shared" si="53"/>
        <v/>
      </c>
      <c r="V277" t="str">
        <f t="shared" si="57"/>
        <v/>
      </c>
      <c r="AF277" t="s">
        <v>1143</v>
      </c>
      <c r="AG277" t="s">
        <v>1144</v>
      </c>
      <c r="AH277" t="str">
        <f t="shared" si="58"/>
        <v>A679078</v>
      </c>
      <c r="AI277" t="s">
        <v>593</v>
      </c>
    </row>
    <row r="278" spans="1:35" x14ac:dyDescent="0.25">
      <c r="A278" s="154"/>
      <c r="B278" s="155" t="str">
        <f t="shared" si="54"/>
        <v/>
      </c>
      <c r="C278" s="154"/>
      <c r="D278" s="155" t="str">
        <f t="shared" si="50"/>
        <v/>
      </c>
      <c r="E278" s="156"/>
      <c r="F278" s="155" t="str">
        <f t="shared" si="51"/>
        <v/>
      </c>
      <c r="G278" s="155" t="str">
        <f t="shared" si="52"/>
        <v/>
      </c>
      <c r="H278" s="157"/>
      <c r="I278" s="157"/>
      <c r="J278" s="157"/>
      <c r="K278" s="157"/>
      <c r="L278" s="158"/>
      <c r="M278" s="159"/>
      <c r="N278" s="159"/>
      <c r="O278" s="158"/>
      <c r="P278" s="158"/>
      <c r="Q278" s="161"/>
      <c r="R278" t="str">
        <f>IF(C278="","",'[1]OPĆI DIO'!$C$1)</f>
        <v/>
      </c>
      <c r="S278" t="str">
        <f t="shared" si="55"/>
        <v/>
      </c>
      <c r="T278" t="str">
        <f t="shared" si="56"/>
        <v/>
      </c>
      <c r="U278" t="str">
        <f t="shared" si="53"/>
        <v/>
      </c>
      <c r="V278" t="str">
        <f t="shared" si="57"/>
        <v/>
      </c>
      <c r="AF278" t="s">
        <v>1145</v>
      </c>
      <c r="AG278" t="s">
        <v>1146</v>
      </c>
      <c r="AH278" t="str">
        <f t="shared" si="58"/>
        <v>A679078</v>
      </c>
      <c r="AI278" t="s">
        <v>593</v>
      </c>
    </row>
    <row r="279" spans="1:35" x14ac:dyDescent="0.25">
      <c r="A279" s="154"/>
      <c r="B279" s="155" t="str">
        <f t="shared" si="54"/>
        <v/>
      </c>
      <c r="C279" s="154"/>
      <c r="D279" s="155" t="str">
        <f t="shared" si="50"/>
        <v/>
      </c>
      <c r="E279" s="156"/>
      <c r="F279" s="155" t="str">
        <f t="shared" si="51"/>
        <v/>
      </c>
      <c r="G279" s="155" t="str">
        <f t="shared" si="52"/>
        <v/>
      </c>
      <c r="H279" s="157"/>
      <c r="I279" s="157"/>
      <c r="J279" s="157"/>
      <c r="K279" s="157"/>
      <c r="L279" s="158"/>
      <c r="M279" s="159"/>
      <c r="N279" s="159"/>
      <c r="O279" s="158"/>
      <c r="P279" s="158"/>
      <c r="Q279" s="161"/>
      <c r="R279" t="str">
        <f>IF(C279="","",'[1]OPĆI DIO'!$C$1)</f>
        <v/>
      </c>
      <c r="S279" t="str">
        <f t="shared" si="55"/>
        <v/>
      </c>
      <c r="T279" t="str">
        <f t="shared" si="56"/>
        <v/>
      </c>
      <c r="U279" t="str">
        <f t="shared" si="53"/>
        <v/>
      </c>
      <c r="V279" t="str">
        <f t="shared" si="57"/>
        <v/>
      </c>
      <c r="AF279" t="s">
        <v>1147</v>
      </c>
      <c r="AG279" t="s">
        <v>1148</v>
      </c>
      <c r="AH279" t="str">
        <f t="shared" si="58"/>
        <v>A679078</v>
      </c>
      <c r="AI279" t="s">
        <v>593</v>
      </c>
    </row>
    <row r="280" spans="1:35" x14ac:dyDescent="0.25">
      <c r="A280" s="154"/>
      <c r="B280" s="155" t="str">
        <f t="shared" si="54"/>
        <v/>
      </c>
      <c r="C280" s="154"/>
      <c r="D280" s="155" t="str">
        <f t="shared" si="50"/>
        <v/>
      </c>
      <c r="E280" s="156"/>
      <c r="F280" s="155" t="str">
        <f t="shared" si="51"/>
        <v/>
      </c>
      <c r="G280" s="155" t="str">
        <f t="shared" si="52"/>
        <v/>
      </c>
      <c r="H280" s="157"/>
      <c r="I280" s="157"/>
      <c r="J280" s="157"/>
      <c r="K280" s="157"/>
      <c r="L280" s="158"/>
      <c r="M280" s="159"/>
      <c r="N280" s="159"/>
      <c r="O280" s="158"/>
      <c r="P280" s="158"/>
      <c r="Q280" s="161"/>
      <c r="R280" t="str">
        <f>IF(C280="","",'[1]OPĆI DIO'!$C$1)</f>
        <v/>
      </c>
      <c r="S280" t="str">
        <f t="shared" si="55"/>
        <v/>
      </c>
      <c r="T280" t="str">
        <f t="shared" si="56"/>
        <v/>
      </c>
      <c r="U280" t="str">
        <f t="shared" si="53"/>
        <v/>
      </c>
      <c r="V280" t="str">
        <f t="shared" si="57"/>
        <v/>
      </c>
      <c r="AF280" t="s">
        <v>1149</v>
      </c>
      <c r="AG280" t="s">
        <v>1150</v>
      </c>
      <c r="AH280" t="str">
        <f t="shared" si="58"/>
        <v>A679078</v>
      </c>
      <c r="AI280" t="s">
        <v>593</v>
      </c>
    </row>
    <row r="281" spans="1:35" x14ac:dyDescent="0.25">
      <c r="A281" s="154"/>
      <c r="B281" s="155" t="str">
        <f t="shared" si="54"/>
        <v/>
      </c>
      <c r="C281" s="154"/>
      <c r="D281" s="155" t="str">
        <f t="shared" si="50"/>
        <v/>
      </c>
      <c r="E281" s="156"/>
      <c r="F281" s="155" t="str">
        <f t="shared" si="51"/>
        <v/>
      </c>
      <c r="G281" s="155" t="str">
        <f t="shared" si="52"/>
        <v/>
      </c>
      <c r="H281" s="157"/>
      <c r="I281" s="157"/>
      <c r="J281" s="157"/>
      <c r="K281" s="157"/>
      <c r="L281" s="158"/>
      <c r="M281" s="159"/>
      <c r="N281" s="159"/>
      <c r="O281" s="158"/>
      <c r="P281" s="158"/>
      <c r="Q281" s="161"/>
      <c r="R281" t="str">
        <f>IF(C281="","",'[1]OPĆI DIO'!$C$1)</f>
        <v/>
      </c>
      <c r="S281" t="str">
        <f t="shared" si="55"/>
        <v/>
      </c>
      <c r="T281" t="str">
        <f t="shared" si="56"/>
        <v/>
      </c>
      <c r="U281" t="str">
        <f t="shared" si="53"/>
        <v/>
      </c>
      <c r="V281" t="str">
        <f t="shared" si="57"/>
        <v/>
      </c>
      <c r="AF281" t="s">
        <v>1151</v>
      </c>
      <c r="AG281" t="s">
        <v>1152</v>
      </c>
      <c r="AH281" t="str">
        <f t="shared" si="58"/>
        <v>A679078</v>
      </c>
      <c r="AI281" t="s">
        <v>593</v>
      </c>
    </row>
    <row r="282" spans="1:35" x14ac:dyDescent="0.25">
      <c r="A282" s="154"/>
      <c r="B282" s="155" t="str">
        <f t="shared" si="54"/>
        <v/>
      </c>
      <c r="C282" s="154"/>
      <c r="D282" s="155" t="str">
        <f t="shared" si="50"/>
        <v/>
      </c>
      <c r="E282" s="156"/>
      <c r="F282" s="155" t="str">
        <f t="shared" si="51"/>
        <v/>
      </c>
      <c r="G282" s="155" t="str">
        <f t="shared" si="52"/>
        <v/>
      </c>
      <c r="H282" s="157"/>
      <c r="I282" s="157"/>
      <c r="J282" s="157"/>
      <c r="K282" s="157"/>
      <c r="L282" s="158"/>
      <c r="M282" s="159"/>
      <c r="N282" s="159"/>
      <c r="O282" s="158"/>
      <c r="P282" s="158"/>
      <c r="Q282" s="161"/>
      <c r="R282" t="str">
        <f>IF(C282="","",'[1]OPĆI DIO'!$C$1)</f>
        <v/>
      </c>
      <c r="S282" t="str">
        <f t="shared" si="55"/>
        <v/>
      </c>
      <c r="T282" t="str">
        <f t="shared" si="56"/>
        <v/>
      </c>
      <c r="U282" t="str">
        <f t="shared" si="53"/>
        <v/>
      </c>
      <c r="V282" t="str">
        <f t="shared" si="57"/>
        <v/>
      </c>
      <c r="AF282" t="s">
        <v>1153</v>
      </c>
      <c r="AG282" t="s">
        <v>1154</v>
      </c>
      <c r="AH282" t="str">
        <f t="shared" si="58"/>
        <v>A679078</v>
      </c>
      <c r="AI282" t="s">
        <v>593</v>
      </c>
    </row>
    <row r="283" spans="1:35" x14ac:dyDescent="0.25">
      <c r="A283" s="154"/>
      <c r="B283" s="155" t="str">
        <f t="shared" si="54"/>
        <v/>
      </c>
      <c r="C283" s="154"/>
      <c r="D283" s="155" t="str">
        <f t="shared" si="50"/>
        <v/>
      </c>
      <c r="E283" s="156"/>
      <c r="F283" s="155" t="str">
        <f t="shared" si="51"/>
        <v/>
      </c>
      <c r="G283" s="155" t="str">
        <f t="shared" si="52"/>
        <v/>
      </c>
      <c r="H283" s="157"/>
      <c r="I283" s="157"/>
      <c r="J283" s="157"/>
      <c r="K283" s="157"/>
      <c r="L283" s="158"/>
      <c r="M283" s="159"/>
      <c r="N283" s="159"/>
      <c r="O283" s="158"/>
      <c r="P283" s="158"/>
      <c r="Q283" s="161"/>
      <c r="R283" t="str">
        <f>IF(C283="","",'[1]OPĆI DIO'!$C$1)</f>
        <v/>
      </c>
      <c r="S283" t="str">
        <f t="shared" si="55"/>
        <v/>
      </c>
      <c r="T283" t="str">
        <f t="shared" si="56"/>
        <v/>
      </c>
      <c r="U283" t="str">
        <f t="shared" si="53"/>
        <v/>
      </c>
      <c r="V283" t="str">
        <f t="shared" si="57"/>
        <v/>
      </c>
      <c r="AF283" t="s">
        <v>1155</v>
      </c>
      <c r="AG283" t="s">
        <v>1156</v>
      </c>
      <c r="AH283" t="str">
        <f t="shared" si="58"/>
        <v>A679078</v>
      </c>
      <c r="AI283" t="s">
        <v>593</v>
      </c>
    </row>
    <row r="284" spans="1:35" x14ac:dyDescent="0.25">
      <c r="A284" s="154"/>
      <c r="B284" s="155" t="str">
        <f t="shared" si="54"/>
        <v/>
      </c>
      <c r="C284" s="154"/>
      <c r="D284" s="155" t="str">
        <f t="shared" si="50"/>
        <v/>
      </c>
      <c r="E284" s="156"/>
      <c r="F284" s="155" t="str">
        <f t="shared" si="51"/>
        <v/>
      </c>
      <c r="G284" s="155" t="str">
        <f t="shared" si="52"/>
        <v/>
      </c>
      <c r="H284" s="157"/>
      <c r="I284" s="157"/>
      <c r="J284" s="157"/>
      <c r="K284" s="157"/>
      <c r="L284" s="158"/>
      <c r="M284" s="159"/>
      <c r="N284" s="159"/>
      <c r="O284" s="158"/>
      <c r="P284" s="158"/>
      <c r="Q284" s="161"/>
      <c r="R284" t="str">
        <f>IF(C284="","",'[1]OPĆI DIO'!$C$1)</f>
        <v/>
      </c>
      <c r="S284" t="str">
        <f t="shared" si="55"/>
        <v/>
      </c>
      <c r="T284" t="str">
        <f t="shared" si="56"/>
        <v/>
      </c>
      <c r="U284" t="str">
        <f t="shared" si="53"/>
        <v/>
      </c>
      <c r="V284" t="str">
        <f t="shared" si="57"/>
        <v/>
      </c>
      <c r="AF284" t="s">
        <v>1157</v>
      </c>
      <c r="AG284" t="s">
        <v>1158</v>
      </c>
      <c r="AH284" t="str">
        <f t="shared" si="58"/>
        <v>A679078</v>
      </c>
      <c r="AI284" t="s">
        <v>593</v>
      </c>
    </row>
    <row r="285" spans="1:35" x14ac:dyDescent="0.25">
      <c r="A285" s="154"/>
      <c r="B285" s="155" t="str">
        <f t="shared" si="54"/>
        <v/>
      </c>
      <c r="C285" s="154"/>
      <c r="D285" s="155" t="str">
        <f t="shared" si="50"/>
        <v/>
      </c>
      <c r="E285" s="156"/>
      <c r="F285" s="155" t="str">
        <f t="shared" si="51"/>
        <v/>
      </c>
      <c r="G285" s="155" t="str">
        <f t="shared" si="52"/>
        <v/>
      </c>
      <c r="H285" s="157"/>
      <c r="I285" s="157"/>
      <c r="J285" s="157"/>
      <c r="K285" s="157"/>
      <c r="L285" s="158"/>
      <c r="M285" s="159"/>
      <c r="N285" s="159"/>
      <c r="O285" s="158"/>
      <c r="P285" s="158"/>
      <c r="Q285" s="161"/>
      <c r="R285" t="str">
        <f>IF(C285="","",'[1]OPĆI DIO'!$C$1)</f>
        <v/>
      </c>
      <c r="S285" t="str">
        <f t="shared" si="55"/>
        <v/>
      </c>
      <c r="T285" t="str">
        <f t="shared" si="56"/>
        <v/>
      </c>
      <c r="U285" t="str">
        <f t="shared" si="53"/>
        <v/>
      </c>
      <c r="V285" t="str">
        <f t="shared" si="57"/>
        <v/>
      </c>
      <c r="AF285" t="s">
        <v>1159</v>
      </c>
      <c r="AG285" t="s">
        <v>1160</v>
      </c>
      <c r="AH285" t="str">
        <f t="shared" si="58"/>
        <v>A679078</v>
      </c>
      <c r="AI285" t="s">
        <v>593</v>
      </c>
    </row>
    <row r="286" spans="1:35" x14ac:dyDescent="0.25">
      <c r="A286" s="154"/>
      <c r="B286" s="155" t="str">
        <f t="shared" si="54"/>
        <v/>
      </c>
      <c r="C286" s="154"/>
      <c r="D286" s="155" t="str">
        <f t="shared" si="50"/>
        <v/>
      </c>
      <c r="E286" s="156"/>
      <c r="F286" s="155" t="str">
        <f t="shared" si="51"/>
        <v/>
      </c>
      <c r="G286" s="155" t="str">
        <f t="shared" si="52"/>
        <v/>
      </c>
      <c r="H286" s="157"/>
      <c r="I286" s="157"/>
      <c r="J286" s="157"/>
      <c r="K286" s="157"/>
      <c r="L286" s="158"/>
      <c r="M286" s="159"/>
      <c r="N286" s="159"/>
      <c r="O286" s="158"/>
      <c r="P286" s="158"/>
      <c r="Q286" s="161"/>
      <c r="R286" t="str">
        <f>IF(C286="","",'[1]OPĆI DIO'!$C$1)</f>
        <v/>
      </c>
      <c r="S286" t="str">
        <f t="shared" si="55"/>
        <v/>
      </c>
      <c r="T286" t="str">
        <f t="shared" si="56"/>
        <v/>
      </c>
      <c r="U286" t="str">
        <f t="shared" si="53"/>
        <v/>
      </c>
      <c r="V286" t="str">
        <f t="shared" si="57"/>
        <v/>
      </c>
      <c r="AF286" t="s">
        <v>1161</v>
      </c>
      <c r="AG286" t="s">
        <v>1162</v>
      </c>
      <c r="AH286" t="str">
        <f t="shared" si="58"/>
        <v>A679078</v>
      </c>
      <c r="AI286" t="s">
        <v>593</v>
      </c>
    </row>
    <row r="287" spans="1:35" x14ac:dyDescent="0.25">
      <c r="A287" s="154"/>
      <c r="B287" s="155" t="str">
        <f t="shared" si="54"/>
        <v/>
      </c>
      <c r="C287" s="154"/>
      <c r="D287" s="155" t="str">
        <f t="shared" si="50"/>
        <v/>
      </c>
      <c r="E287" s="156"/>
      <c r="F287" s="155" t="str">
        <f t="shared" si="51"/>
        <v/>
      </c>
      <c r="G287" s="155" t="str">
        <f t="shared" si="52"/>
        <v/>
      </c>
      <c r="H287" s="157"/>
      <c r="I287" s="157"/>
      <c r="J287" s="157"/>
      <c r="K287" s="157"/>
      <c r="L287" s="158"/>
      <c r="M287" s="159"/>
      <c r="N287" s="159"/>
      <c r="O287" s="158"/>
      <c r="P287" s="158"/>
      <c r="Q287" s="161"/>
      <c r="R287" t="str">
        <f>IF(C287="","",'[1]OPĆI DIO'!$C$1)</f>
        <v/>
      </c>
      <c r="S287" t="str">
        <f t="shared" si="55"/>
        <v/>
      </c>
      <c r="T287" t="str">
        <f t="shared" si="56"/>
        <v/>
      </c>
      <c r="U287" t="str">
        <f t="shared" si="53"/>
        <v/>
      </c>
      <c r="V287" t="str">
        <f t="shared" si="57"/>
        <v/>
      </c>
      <c r="AF287" t="s">
        <v>1163</v>
      </c>
      <c r="AG287" t="s">
        <v>1164</v>
      </c>
      <c r="AH287" t="str">
        <f t="shared" si="58"/>
        <v>A679078</v>
      </c>
      <c r="AI287" t="s">
        <v>593</v>
      </c>
    </row>
    <row r="288" spans="1:35" x14ac:dyDescent="0.25">
      <c r="A288" s="154"/>
      <c r="B288" s="155" t="str">
        <f t="shared" si="54"/>
        <v/>
      </c>
      <c r="C288" s="154"/>
      <c r="D288" s="155" t="str">
        <f t="shared" si="50"/>
        <v/>
      </c>
      <c r="E288" s="156"/>
      <c r="F288" s="155" t="str">
        <f t="shared" si="51"/>
        <v/>
      </c>
      <c r="G288" s="155" t="str">
        <f t="shared" si="52"/>
        <v/>
      </c>
      <c r="H288" s="157"/>
      <c r="I288" s="157"/>
      <c r="J288" s="157"/>
      <c r="K288" s="157"/>
      <c r="L288" s="158"/>
      <c r="M288" s="159"/>
      <c r="N288" s="159"/>
      <c r="O288" s="158"/>
      <c r="P288" s="158"/>
      <c r="Q288" s="161"/>
      <c r="R288" t="str">
        <f>IF(C288="","",'[1]OPĆI DIO'!$C$1)</f>
        <v/>
      </c>
      <c r="S288" t="str">
        <f t="shared" si="55"/>
        <v/>
      </c>
      <c r="T288" t="str">
        <f t="shared" si="56"/>
        <v/>
      </c>
      <c r="U288" t="str">
        <f t="shared" si="53"/>
        <v/>
      </c>
      <c r="V288" t="str">
        <f t="shared" si="57"/>
        <v/>
      </c>
      <c r="AF288" t="s">
        <v>1165</v>
      </c>
      <c r="AG288" t="s">
        <v>1166</v>
      </c>
      <c r="AH288" t="str">
        <f t="shared" si="58"/>
        <v>A679078</v>
      </c>
      <c r="AI288" t="s">
        <v>593</v>
      </c>
    </row>
    <row r="289" spans="1:35" x14ac:dyDescent="0.25">
      <c r="A289" s="154"/>
      <c r="B289" s="155" t="str">
        <f t="shared" si="54"/>
        <v/>
      </c>
      <c r="C289" s="154"/>
      <c r="D289" s="155" t="str">
        <f t="shared" si="50"/>
        <v/>
      </c>
      <c r="E289" s="156"/>
      <c r="F289" s="155" t="str">
        <f t="shared" si="51"/>
        <v/>
      </c>
      <c r="G289" s="155" t="str">
        <f t="shared" si="52"/>
        <v/>
      </c>
      <c r="H289" s="157"/>
      <c r="I289" s="157"/>
      <c r="J289" s="157"/>
      <c r="K289" s="157"/>
      <c r="L289" s="158"/>
      <c r="M289" s="159"/>
      <c r="N289" s="159"/>
      <c r="O289" s="158"/>
      <c r="P289" s="158"/>
      <c r="Q289" s="161"/>
      <c r="R289" t="str">
        <f>IF(C289="","",'[1]OPĆI DIO'!$C$1)</f>
        <v/>
      </c>
      <c r="S289" t="str">
        <f t="shared" si="55"/>
        <v/>
      </c>
      <c r="T289" t="str">
        <f t="shared" si="56"/>
        <v/>
      </c>
      <c r="U289" t="str">
        <f t="shared" si="53"/>
        <v/>
      </c>
      <c r="V289" t="str">
        <f t="shared" si="57"/>
        <v/>
      </c>
      <c r="AF289" t="s">
        <v>1167</v>
      </c>
      <c r="AG289" t="s">
        <v>1168</v>
      </c>
      <c r="AH289" t="str">
        <f t="shared" si="58"/>
        <v>A679078</v>
      </c>
      <c r="AI289" t="s">
        <v>593</v>
      </c>
    </row>
    <row r="290" spans="1:35" x14ac:dyDescent="0.25">
      <c r="A290" s="154"/>
      <c r="B290" s="155" t="str">
        <f t="shared" si="54"/>
        <v/>
      </c>
      <c r="C290" s="154"/>
      <c r="D290" s="155" t="str">
        <f t="shared" si="50"/>
        <v/>
      </c>
      <c r="E290" s="156"/>
      <c r="F290" s="155" t="str">
        <f t="shared" si="51"/>
        <v/>
      </c>
      <c r="G290" s="155" t="str">
        <f t="shared" si="52"/>
        <v/>
      </c>
      <c r="H290" s="157"/>
      <c r="I290" s="157"/>
      <c r="J290" s="157"/>
      <c r="K290" s="157"/>
      <c r="L290" s="158"/>
      <c r="M290" s="159"/>
      <c r="N290" s="159"/>
      <c r="O290" s="158"/>
      <c r="P290" s="158"/>
      <c r="Q290" s="161"/>
      <c r="R290" t="str">
        <f>IF(C290="","",'[1]OPĆI DIO'!$C$1)</f>
        <v/>
      </c>
      <c r="S290" t="str">
        <f t="shared" si="55"/>
        <v/>
      </c>
      <c r="T290" t="str">
        <f t="shared" si="56"/>
        <v/>
      </c>
      <c r="U290" t="str">
        <f t="shared" si="53"/>
        <v/>
      </c>
      <c r="V290" t="str">
        <f t="shared" si="57"/>
        <v/>
      </c>
      <c r="AF290" t="s">
        <v>1169</v>
      </c>
      <c r="AG290" t="s">
        <v>1170</v>
      </c>
      <c r="AH290" t="str">
        <f t="shared" si="58"/>
        <v>A679078</v>
      </c>
      <c r="AI290" t="s">
        <v>593</v>
      </c>
    </row>
    <row r="291" spans="1:35" x14ac:dyDescent="0.25">
      <c r="A291" s="154"/>
      <c r="B291" s="155" t="str">
        <f t="shared" si="54"/>
        <v/>
      </c>
      <c r="C291" s="154"/>
      <c r="D291" s="155" t="str">
        <f t="shared" ref="D291:D304" si="59">IFERROR(VLOOKUP(C291,$Z$5:$AB$88,2,FALSE),"")</f>
        <v/>
      </c>
      <c r="E291" s="156"/>
      <c r="F291" s="155" t="str">
        <f t="shared" si="51"/>
        <v/>
      </c>
      <c r="G291" s="155" t="str">
        <f t="shared" si="52"/>
        <v/>
      </c>
      <c r="H291" s="157"/>
      <c r="I291" s="157"/>
      <c r="J291" s="157"/>
      <c r="K291" s="157"/>
      <c r="L291" s="158"/>
      <c r="M291" s="159"/>
      <c r="N291" s="159"/>
      <c r="O291" s="158"/>
      <c r="P291" s="158"/>
      <c r="Q291" s="161"/>
      <c r="R291" t="str">
        <f>IF(C291="","",'[1]OPĆI DIO'!$C$1)</f>
        <v/>
      </c>
      <c r="S291" t="str">
        <f t="shared" si="55"/>
        <v/>
      </c>
      <c r="T291" t="str">
        <f t="shared" si="56"/>
        <v/>
      </c>
      <c r="U291" t="str">
        <f t="shared" si="53"/>
        <v/>
      </c>
      <c r="V291" t="str">
        <f t="shared" si="57"/>
        <v/>
      </c>
      <c r="AF291" t="s">
        <v>1171</v>
      </c>
      <c r="AG291" t="s">
        <v>1172</v>
      </c>
      <c r="AH291" t="str">
        <f t="shared" si="58"/>
        <v>A679078</v>
      </c>
      <c r="AI291" t="s">
        <v>593</v>
      </c>
    </row>
    <row r="292" spans="1:35" x14ac:dyDescent="0.25">
      <c r="A292" s="154"/>
      <c r="B292" s="155" t="str">
        <f t="shared" si="54"/>
        <v/>
      </c>
      <c r="C292" s="154"/>
      <c r="D292" s="155" t="str">
        <f t="shared" si="59"/>
        <v/>
      </c>
      <c r="E292" s="156"/>
      <c r="F292" s="155" t="str">
        <f t="shared" si="51"/>
        <v/>
      </c>
      <c r="G292" s="155" t="str">
        <f t="shared" si="52"/>
        <v/>
      </c>
      <c r="H292" s="157"/>
      <c r="I292" s="157"/>
      <c r="J292" s="157"/>
      <c r="K292" s="157"/>
      <c r="L292" s="158"/>
      <c r="M292" s="159"/>
      <c r="N292" s="159"/>
      <c r="O292" s="158"/>
      <c r="P292" s="158"/>
      <c r="Q292" s="161"/>
      <c r="R292" t="str">
        <f>IF(C292="","",'[1]OPĆI DIO'!$C$1)</f>
        <v/>
      </c>
      <c r="S292" t="str">
        <f t="shared" si="55"/>
        <v/>
      </c>
      <c r="T292" t="str">
        <f t="shared" si="56"/>
        <v/>
      </c>
      <c r="U292" t="str">
        <f t="shared" si="53"/>
        <v/>
      </c>
      <c r="V292" t="str">
        <f t="shared" si="57"/>
        <v/>
      </c>
      <c r="AF292" t="s">
        <v>1173</v>
      </c>
      <c r="AG292" t="s">
        <v>1174</v>
      </c>
      <c r="AH292" t="str">
        <f t="shared" si="58"/>
        <v>A679078</v>
      </c>
      <c r="AI292" t="s">
        <v>593</v>
      </c>
    </row>
    <row r="293" spans="1:35" x14ac:dyDescent="0.25">
      <c r="A293" s="154"/>
      <c r="B293" s="155" t="str">
        <f t="shared" si="54"/>
        <v/>
      </c>
      <c r="C293" s="154"/>
      <c r="D293" s="155" t="str">
        <f t="shared" si="59"/>
        <v/>
      </c>
      <c r="E293" s="156"/>
      <c r="F293" s="155" t="str">
        <f t="shared" si="51"/>
        <v/>
      </c>
      <c r="G293" s="155" t="str">
        <f t="shared" si="52"/>
        <v/>
      </c>
      <c r="H293" s="157"/>
      <c r="I293" s="157"/>
      <c r="J293" s="157"/>
      <c r="K293" s="157"/>
      <c r="L293" s="158"/>
      <c r="M293" s="159"/>
      <c r="N293" s="159"/>
      <c r="O293" s="158"/>
      <c r="P293" s="158"/>
      <c r="Q293" s="161"/>
      <c r="R293" t="str">
        <f>IF(C293="","",'[1]OPĆI DIO'!$C$1)</f>
        <v/>
      </c>
      <c r="S293" t="str">
        <f t="shared" si="55"/>
        <v/>
      </c>
      <c r="T293" t="str">
        <f t="shared" si="56"/>
        <v/>
      </c>
      <c r="U293" t="str">
        <f t="shared" si="53"/>
        <v/>
      </c>
      <c r="V293" t="str">
        <f t="shared" si="57"/>
        <v/>
      </c>
      <c r="AF293" t="s">
        <v>1175</v>
      </c>
      <c r="AG293" t="s">
        <v>1176</v>
      </c>
      <c r="AH293" t="str">
        <f t="shared" si="58"/>
        <v>A679078</v>
      </c>
      <c r="AI293" t="s">
        <v>593</v>
      </c>
    </row>
    <row r="294" spans="1:35" x14ac:dyDescent="0.25">
      <c r="A294" s="154"/>
      <c r="B294" s="155" t="str">
        <f t="shared" si="54"/>
        <v/>
      </c>
      <c r="C294" s="154"/>
      <c r="D294" s="155" t="str">
        <f t="shared" si="59"/>
        <v/>
      </c>
      <c r="E294" s="156"/>
      <c r="F294" s="155" t="str">
        <f t="shared" si="51"/>
        <v/>
      </c>
      <c r="G294" s="155" t="str">
        <f t="shared" si="52"/>
        <v/>
      </c>
      <c r="H294" s="157"/>
      <c r="I294" s="157"/>
      <c r="J294" s="157"/>
      <c r="K294" s="157"/>
      <c r="L294" s="158"/>
      <c r="M294" s="159"/>
      <c r="N294" s="159"/>
      <c r="O294" s="158"/>
      <c r="P294" s="158"/>
      <c r="Q294" s="161"/>
      <c r="R294" t="str">
        <f>IF(C294="","",'[1]OPĆI DIO'!$C$1)</f>
        <v/>
      </c>
      <c r="S294" t="str">
        <f t="shared" si="55"/>
        <v/>
      </c>
      <c r="T294" t="str">
        <f t="shared" si="56"/>
        <v/>
      </c>
      <c r="U294" t="str">
        <f t="shared" si="53"/>
        <v/>
      </c>
      <c r="V294" t="str">
        <f t="shared" si="57"/>
        <v/>
      </c>
      <c r="AF294" t="s">
        <v>1177</v>
      </c>
      <c r="AG294" t="s">
        <v>1178</v>
      </c>
      <c r="AH294" t="str">
        <f t="shared" si="58"/>
        <v>A679078</v>
      </c>
      <c r="AI294" t="s">
        <v>593</v>
      </c>
    </row>
    <row r="295" spans="1:35" x14ac:dyDescent="0.25">
      <c r="A295" s="154"/>
      <c r="B295" s="155" t="str">
        <f t="shared" si="54"/>
        <v/>
      </c>
      <c r="C295" s="154"/>
      <c r="D295" s="155" t="str">
        <f t="shared" si="59"/>
        <v/>
      </c>
      <c r="E295" s="156"/>
      <c r="F295" s="155" t="str">
        <f t="shared" ref="F295:F304" si="60">IFERROR(VLOOKUP(E295,$AF$6:$AG$893,2,FALSE),"")</f>
        <v/>
      </c>
      <c r="G295" s="155" t="str">
        <f t="shared" ref="G295:G304" si="61">IFERROR(VLOOKUP(E295,$AF$6:$AI$893,4,FALSE),"")</f>
        <v/>
      </c>
      <c r="H295" s="157"/>
      <c r="I295" s="157"/>
      <c r="J295" s="157"/>
      <c r="K295" s="157"/>
      <c r="L295" s="158"/>
      <c r="M295" s="159"/>
      <c r="N295" s="159"/>
      <c r="O295" s="158"/>
      <c r="P295" s="158"/>
      <c r="Q295" s="161"/>
      <c r="R295" t="str">
        <f>IF(C295="","",'[1]OPĆI DIO'!$C$1)</f>
        <v/>
      </c>
      <c r="S295" t="str">
        <f t="shared" si="55"/>
        <v/>
      </c>
      <c r="T295" t="str">
        <f t="shared" si="56"/>
        <v/>
      </c>
      <c r="U295" t="str">
        <f t="shared" si="53"/>
        <v/>
      </c>
      <c r="V295" t="str">
        <f t="shared" si="57"/>
        <v/>
      </c>
      <c r="AF295" t="s">
        <v>1179</v>
      </c>
      <c r="AG295" t="s">
        <v>1180</v>
      </c>
      <c r="AH295" t="str">
        <f t="shared" si="58"/>
        <v>A679078</v>
      </c>
      <c r="AI295" t="s">
        <v>593</v>
      </c>
    </row>
    <row r="296" spans="1:35" x14ac:dyDescent="0.25">
      <c r="A296" s="154"/>
      <c r="B296" s="155" t="str">
        <f t="shared" si="54"/>
        <v/>
      </c>
      <c r="C296" s="154"/>
      <c r="D296" s="155" t="str">
        <f t="shared" si="59"/>
        <v/>
      </c>
      <c r="E296" s="156"/>
      <c r="F296" s="155" t="str">
        <f t="shared" si="60"/>
        <v/>
      </c>
      <c r="G296" s="155" t="str">
        <f t="shared" si="61"/>
        <v/>
      </c>
      <c r="H296" s="157"/>
      <c r="I296" s="157"/>
      <c r="J296" s="157"/>
      <c r="K296" s="157"/>
      <c r="L296" s="158"/>
      <c r="M296" s="159"/>
      <c r="N296" s="159"/>
      <c r="O296" s="158"/>
      <c r="P296" s="158"/>
      <c r="Q296" s="161"/>
      <c r="R296" t="str">
        <f>IF(C296="","",'[1]OPĆI DIO'!$C$1)</f>
        <v/>
      </c>
      <c r="S296" t="str">
        <f t="shared" si="55"/>
        <v/>
      </c>
      <c r="T296" t="str">
        <f t="shared" si="56"/>
        <v/>
      </c>
      <c r="U296" t="str">
        <f t="shared" si="53"/>
        <v/>
      </c>
      <c r="V296" t="str">
        <f t="shared" si="57"/>
        <v/>
      </c>
      <c r="AF296" t="s">
        <v>1181</v>
      </c>
      <c r="AG296" t="s">
        <v>1182</v>
      </c>
      <c r="AH296" t="str">
        <f t="shared" si="58"/>
        <v>A679078</v>
      </c>
      <c r="AI296" t="s">
        <v>593</v>
      </c>
    </row>
    <row r="297" spans="1:35" x14ac:dyDescent="0.25">
      <c r="A297" s="154"/>
      <c r="B297" s="155" t="str">
        <f t="shared" si="54"/>
        <v/>
      </c>
      <c r="C297" s="154"/>
      <c r="D297" s="155" t="str">
        <f t="shared" si="59"/>
        <v/>
      </c>
      <c r="E297" s="156"/>
      <c r="F297" s="155" t="str">
        <f t="shared" si="60"/>
        <v/>
      </c>
      <c r="G297" s="155" t="str">
        <f t="shared" si="61"/>
        <v/>
      </c>
      <c r="H297" s="157"/>
      <c r="I297" s="157"/>
      <c r="J297" s="157"/>
      <c r="K297" s="157"/>
      <c r="L297" s="158"/>
      <c r="M297" s="159"/>
      <c r="N297" s="159"/>
      <c r="O297" s="158"/>
      <c r="P297" s="158"/>
      <c r="Q297" s="161"/>
      <c r="R297" t="str">
        <f>IF(C297="","",'[1]OPĆI DIO'!$C$1)</f>
        <v/>
      </c>
      <c r="S297" t="str">
        <f t="shared" si="55"/>
        <v/>
      </c>
      <c r="T297" t="str">
        <f t="shared" si="56"/>
        <v/>
      </c>
      <c r="U297" t="str">
        <f t="shared" si="53"/>
        <v/>
      </c>
      <c r="V297" t="str">
        <f t="shared" si="57"/>
        <v/>
      </c>
      <c r="AF297" t="s">
        <v>1183</v>
      </c>
      <c r="AG297" t="s">
        <v>847</v>
      </c>
      <c r="AH297" t="str">
        <f t="shared" si="58"/>
        <v>A679078</v>
      </c>
      <c r="AI297" t="s">
        <v>593</v>
      </c>
    </row>
    <row r="298" spans="1:35" x14ac:dyDescent="0.25">
      <c r="A298" s="154"/>
      <c r="B298" s="155" t="str">
        <f t="shared" si="54"/>
        <v/>
      </c>
      <c r="C298" s="154"/>
      <c r="D298" s="155" t="str">
        <f t="shared" si="59"/>
        <v/>
      </c>
      <c r="E298" s="156"/>
      <c r="F298" s="155" t="str">
        <f t="shared" si="60"/>
        <v/>
      </c>
      <c r="G298" s="155" t="str">
        <f t="shared" si="61"/>
        <v/>
      </c>
      <c r="H298" s="157"/>
      <c r="I298" s="157"/>
      <c r="J298" s="157"/>
      <c r="K298" s="157"/>
      <c r="L298" s="158"/>
      <c r="M298" s="159"/>
      <c r="N298" s="159"/>
      <c r="O298" s="158"/>
      <c r="P298" s="158"/>
      <c r="Q298" s="161"/>
      <c r="R298" t="str">
        <f>IF(C298="","",'[1]OPĆI DIO'!$C$1)</f>
        <v/>
      </c>
      <c r="S298" t="str">
        <f t="shared" si="55"/>
        <v/>
      </c>
      <c r="T298" t="str">
        <f t="shared" si="56"/>
        <v/>
      </c>
      <c r="U298" t="str">
        <f t="shared" si="53"/>
        <v/>
      </c>
      <c r="V298" t="str">
        <f t="shared" si="57"/>
        <v/>
      </c>
      <c r="AF298" t="s">
        <v>1184</v>
      </c>
      <c r="AG298" t="s">
        <v>1185</v>
      </c>
      <c r="AH298" t="str">
        <f t="shared" si="58"/>
        <v>A679078</v>
      </c>
      <c r="AI298" t="s">
        <v>593</v>
      </c>
    </row>
    <row r="299" spans="1:35" x14ac:dyDescent="0.25">
      <c r="A299" s="154"/>
      <c r="B299" s="155" t="str">
        <f t="shared" si="54"/>
        <v/>
      </c>
      <c r="C299" s="154"/>
      <c r="D299" s="155" t="str">
        <f t="shared" si="59"/>
        <v/>
      </c>
      <c r="E299" s="156"/>
      <c r="F299" s="155" t="str">
        <f t="shared" si="60"/>
        <v/>
      </c>
      <c r="G299" s="155" t="str">
        <f t="shared" si="61"/>
        <v/>
      </c>
      <c r="H299" s="157"/>
      <c r="I299" s="157"/>
      <c r="J299" s="157"/>
      <c r="K299" s="157"/>
      <c r="L299" s="158"/>
      <c r="M299" s="159"/>
      <c r="N299" s="159"/>
      <c r="O299" s="158"/>
      <c r="P299" s="158"/>
      <c r="Q299" s="161"/>
      <c r="R299" t="str">
        <f>IF(C299="","",'[1]OPĆI DIO'!$C$1)</f>
        <v/>
      </c>
      <c r="S299" t="str">
        <f t="shared" si="55"/>
        <v/>
      </c>
      <c r="T299" t="str">
        <f t="shared" si="56"/>
        <v/>
      </c>
      <c r="U299" t="str">
        <f t="shared" si="53"/>
        <v/>
      </c>
      <c r="V299" t="str">
        <f t="shared" si="57"/>
        <v/>
      </c>
      <c r="AF299" t="s">
        <v>1186</v>
      </c>
      <c r="AG299" t="s">
        <v>1187</v>
      </c>
      <c r="AH299" t="str">
        <f t="shared" si="58"/>
        <v>A679078</v>
      </c>
      <c r="AI299" t="s">
        <v>593</v>
      </c>
    </row>
    <row r="300" spans="1:35" x14ac:dyDescent="0.25">
      <c r="A300" s="154"/>
      <c r="B300" s="155" t="str">
        <f t="shared" si="54"/>
        <v/>
      </c>
      <c r="C300" s="154"/>
      <c r="D300" s="155" t="str">
        <f t="shared" si="59"/>
        <v/>
      </c>
      <c r="E300" s="156"/>
      <c r="F300" s="155" t="str">
        <f t="shared" si="60"/>
        <v/>
      </c>
      <c r="G300" s="155" t="str">
        <f t="shared" si="61"/>
        <v/>
      </c>
      <c r="H300" s="157"/>
      <c r="I300" s="157"/>
      <c r="J300" s="157"/>
      <c r="K300" s="157"/>
      <c r="L300" s="158"/>
      <c r="M300" s="159"/>
      <c r="N300" s="159"/>
      <c r="O300" s="158"/>
      <c r="P300" s="158"/>
      <c r="Q300" s="161"/>
      <c r="R300" t="str">
        <f>IF(C300="","",'[1]OPĆI DIO'!$C$1)</f>
        <v/>
      </c>
      <c r="S300" t="str">
        <f t="shared" si="55"/>
        <v/>
      </c>
      <c r="T300" t="str">
        <f t="shared" si="56"/>
        <v/>
      </c>
      <c r="U300" t="str">
        <f t="shared" si="53"/>
        <v/>
      </c>
      <c r="V300" t="str">
        <f t="shared" si="57"/>
        <v/>
      </c>
      <c r="AF300" t="s">
        <v>1188</v>
      </c>
      <c r="AG300" t="s">
        <v>1189</v>
      </c>
      <c r="AH300" t="str">
        <f t="shared" si="58"/>
        <v>A679078</v>
      </c>
      <c r="AI300" t="s">
        <v>593</v>
      </c>
    </row>
    <row r="301" spans="1:35" x14ac:dyDescent="0.25">
      <c r="A301" s="154"/>
      <c r="B301" s="155" t="str">
        <f t="shared" si="54"/>
        <v/>
      </c>
      <c r="C301" s="154"/>
      <c r="D301" s="155" t="str">
        <f t="shared" si="59"/>
        <v/>
      </c>
      <c r="E301" s="156"/>
      <c r="F301" s="155" t="str">
        <f t="shared" si="60"/>
        <v/>
      </c>
      <c r="G301" s="155" t="str">
        <f t="shared" si="61"/>
        <v/>
      </c>
      <c r="H301" s="157"/>
      <c r="I301" s="157"/>
      <c r="J301" s="157"/>
      <c r="K301" s="157"/>
      <c r="L301" s="158"/>
      <c r="M301" s="159"/>
      <c r="N301" s="159"/>
      <c r="O301" s="158"/>
      <c r="P301" s="158"/>
      <c r="Q301" s="161"/>
      <c r="R301" t="str">
        <f>IF(C301="","",'[1]OPĆI DIO'!$C$1)</f>
        <v/>
      </c>
      <c r="S301" t="str">
        <f t="shared" si="55"/>
        <v/>
      </c>
      <c r="T301" t="str">
        <f t="shared" si="56"/>
        <v/>
      </c>
      <c r="U301" t="str">
        <f t="shared" si="53"/>
        <v/>
      </c>
      <c r="V301" t="str">
        <f t="shared" si="57"/>
        <v/>
      </c>
      <c r="AF301" t="s">
        <v>1190</v>
      </c>
      <c r="AG301" t="s">
        <v>1014</v>
      </c>
      <c r="AH301" t="str">
        <f t="shared" si="58"/>
        <v>A679078</v>
      </c>
      <c r="AI301" t="s">
        <v>593</v>
      </c>
    </row>
    <row r="302" spans="1:35" x14ac:dyDescent="0.25">
      <c r="A302" s="154"/>
      <c r="B302" s="155" t="str">
        <f t="shared" si="54"/>
        <v/>
      </c>
      <c r="C302" s="154"/>
      <c r="D302" s="155" t="str">
        <f t="shared" si="59"/>
        <v/>
      </c>
      <c r="E302" s="156"/>
      <c r="F302" s="155" t="str">
        <f t="shared" si="60"/>
        <v/>
      </c>
      <c r="G302" s="155" t="str">
        <f t="shared" si="61"/>
        <v/>
      </c>
      <c r="H302" s="157"/>
      <c r="I302" s="157"/>
      <c r="J302" s="157"/>
      <c r="K302" s="157"/>
      <c r="L302" s="158"/>
      <c r="M302" s="159"/>
      <c r="N302" s="159"/>
      <c r="O302" s="158"/>
      <c r="P302" s="158"/>
      <c r="Q302" s="161"/>
      <c r="R302" t="str">
        <f>IF(C302="","",'[1]OPĆI DIO'!$C$1)</f>
        <v/>
      </c>
      <c r="S302" t="str">
        <f t="shared" si="55"/>
        <v/>
      </c>
      <c r="T302" t="str">
        <f t="shared" si="56"/>
        <v/>
      </c>
      <c r="U302" t="str">
        <f t="shared" si="53"/>
        <v/>
      </c>
      <c r="V302" t="str">
        <f t="shared" si="57"/>
        <v/>
      </c>
      <c r="AF302" t="s">
        <v>1191</v>
      </c>
      <c r="AG302" t="s">
        <v>1192</v>
      </c>
      <c r="AH302" t="str">
        <f t="shared" si="58"/>
        <v>A679078</v>
      </c>
      <c r="AI302" t="s">
        <v>593</v>
      </c>
    </row>
    <row r="303" spans="1:35" x14ac:dyDescent="0.25">
      <c r="A303" s="154"/>
      <c r="B303" s="155" t="str">
        <f t="shared" si="54"/>
        <v/>
      </c>
      <c r="C303" s="154"/>
      <c r="D303" s="155" t="str">
        <f t="shared" si="59"/>
        <v/>
      </c>
      <c r="E303" s="156"/>
      <c r="F303" s="155" t="str">
        <f t="shared" si="60"/>
        <v/>
      </c>
      <c r="G303" s="155" t="str">
        <f t="shared" si="61"/>
        <v/>
      </c>
      <c r="H303" s="157"/>
      <c r="I303" s="157"/>
      <c r="J303" s="157"/>
      <c r="K303" s="157"/>
      <c r="L303" s="158"/>
      <c r="M303" s="159"/>
      <c r="N303" s="159"/>
      <c r="O303" s="158"/>
      <c r="P303" s="158"/>
      <c r="Q303" s="161"/>
      <c r="R303" t="str">
        <f>IF(C303="","",'[1]OPĆI DIO'!$C$1)</f>
        <v/>
      </c>
      <c r="S303" t="str">
        <f t="shared" si="55"/>
        <v/>
      </c>
      <c r="T303" t="str">
        <f t="shared" si="56"/>
        <v/>
      </c>
      <c r="U303" t="str">
        <f t="shared" si="53"/>
        <v/>
      </c>
      <c r="V303" t="str">
        <f t="shared" si="57"/>
        <v/>
      </c>
      <c r="AF303" t="s">
        <v>1193</v>
      </c>
      <c r="AG303" t="s">
        <v>1194</v>
      </c>
      <c r="AH303" t="str">
        <f t="shared" si="58"/>
        <v>A679078</v>
      </c>
      <c r="AI303" t="s">
        <v>593</v>
      </c>
    </row>
    <row r="304" spans="1:35" x14ac:dyDescent="0.25">
      <c r="A304" s="154"/>
      <c r="B304" s="155" t="str">
        <f t="shared" si="54"/>
        <v/>
      </c>
      <c r="C304" s="154"/>
      <c r="D304" s="155" t="str">
        <f t="shared" si="59"/>
        <v/>
      </c>
      <c r="E304" s="156"/>
      <c r="F304" s="155" t="str">
        <f t="shared" si="60"/>
        <v/>
      </c>
      <c r="G304" s="155" t="str">
        <f t="shared" si="61"/>
        <v/>
      </c>
      <c r="H304" s="157"/>
      <c r="I304" s="157"/>
      <c r="J304" s="157"/>
      <c r="K304" s="157"/>
      <c r="L304" s="158"/>
      <c r="M304" s="159"/>
      <c r="N304" s="159"/>
      <c r="O304" s="158"/>
      <c r="P304" s="158"/>
      <c r="Q304" s="161"/>
      <c r="R304" t="str">
        <f>IF(C304="","",'[1]OPĆI DIO'!$C$1)</f>
        <v/>
      </c>
      <c r="S304" t="str">
        <f t="shared" si="55"/>
        <v/>
      </c>
      <c r="T304" t="str">
        <f t="shared" si="56"/>
        <v/>
      </c>
      <c r="U304" t="str">
        <f t="shared" si="53"/>
        <v/>
      </c>
      <c r="V304" t="str">
        <f t="shared" si="57"/>
        <v/>
      </c>
      <c r="AF304" t="s">
        <v>1195</v>
      </c>
      <c r="AG304" t="s">
        <v>1196</v>
      </c>
      <c r="AH304" t="str">
        <f t="shared" si="58"/>
        <v>A679078</v>
      </c>
      <c r="AI304" t="s">
        <v>593</v>
      </c>
    </row>
    <row r="305" spans="32:35" ht="15.75" customHeight="1" x14ac:dyDescent="0.25">
      <c r="AF305" t="s">
        <v>1197</v>
      </c>
      <c r="AG305" t="s">
        <v>1198</v>
      </c>
      <c r="AH305" t="str">
        <f t="shared" si="58"/>
        <v>A679078</v>
      </c>
      <c r="AI305" t="s">
        <v>593</v>
      </c>
    </row>
    <row r="306" spans="32:35" x14ac:dyDescent="0.25">
      <c r="AF306" t="s">
        <v>1199</v>
      </c>
      <c r="AG306" t="s">
        <v>1200</v>
      </c>
      <c r="AH306" t="str">
        <f t="shared" si="58"/>
        <v>A679078</v>
      </c>
      <c r="AI306" t="s">
        <v>593</v>
      </c>
    </row>
    <row r="307" spans="32:35" x14ac:dyDescent="0.25">
      <c r="AF307" t="s">
        <v>1201</v>
      </c>
      <c r="AG307" t="s">
        <v>1202</v>
      </c>
      <c r="AH307" t="str">
        <f t="shared" si="58"/>
        <v>A679078</v>
      </c>
      <c r="AI307" t="s">
        <v>593</v>
      </c>
    </row>
    <row r="308" spans="32:35" x14ac:dyDescent="0.25">
      <c r="AF308" t="s">
        <v>1203</v>
      </c>
      <c r="AG308" t="s">
        <v>1204</v>
      </c>
      <c r="AH308" t="str">
        <f t="shared" si="58"/>
        <v>A679078</v>
      </c>
      <c r="AI308" t="s">
        <v>593</v>
      </c>
    </row>
    <row r="309" spans="32:35" x14ac:dyDescent="0.25">
      <c r="AF309" t="s">
        <v>1205</v>
      </c>
      <c r="AG309" t="s">
        <v>1206</v>
      </c>
      <c r="AH309" t="str">
        <f t="shared" si="58"/>
        <v>A679078</v>
      </c>
      <c r="AI309" t="s">
        <v>593</v>
      </c>
    </row>
    <row r="310" spans="32:35" x14ac:dyDescent="0.25">
      <c r="AF310" t="s">
        <v>1207</v>
      </c>
      <c r="AG310" t="s">
        <v>1208</v>
      </c>
      <c r="AH310" t="str">
        <f t="shared" si="58"/>
        <v>A679078</v>
      </c>
      <c r="AI310" t="s">
        <v>593</v>
      </c>
    </row>
    <row r="311" spans="32:35" x14ac:dyDescent="0.25">
      <c r="AF311" t="s">
        <v>1209</v>
      </c>
      <c r="AG311" t="s">
        <v>1210</v>
      </c>
      <c r="AH311" t="str">
        <f t="shared" si="58"/>
        <v>A679078</v>
      </c>
      <c r="AI311" t="s">
        <v>593</v>
      </c>
    </row>
    <row r="312" spans="32:35" x14ac:dyDescent="0.25">
      <c r="AF312" t="s">
        <v>1211</v>
      </c>
      <c r="AG312" t="s">
        <v>1212</v>
      </c>
      <c r="AH312" t="str">
        <f t="shared" si="58"/>
        <v>A679078</v>
      </c>
      <c r="AI312" t="s">
        <v>593</v>
      </c>
    </row>
    <row r="313" spans="32:35" x14ac:dyDescent="0.25">
      <c r="AF313" t="s">
        <v>1213</v>
      </c>
      <c r="AG313" t="s">
        <v>1214</v>
      </c>
      <c r="AH313" t="str">
        <f t="shared" si="58"/>
        <v>A679078</v>
      </c>
      <c r="AI313" t="s">
        <v>593</v>
      </c>
    </row>
    <row r="314" spans="32:35" x14ac:dyDescent="0.25">
      <c r="AF314" t="s">
        <v>1215</v>
      </c>
      <c r="AG314" t="s">
        <v>1216</v>
      </c>
      <c r="AH314" t="str">
        <f t="shared" si="58"/>
        <v>A679078</v>
      </c>
      <c r="AI314" t="s">
        <v>593</v>
      </c>
    </row>
    <row r="315" spans="32:35" x14ac:dyDescent="0.25">
      <c r="AF315" t="s">
        <v>1218</v>
      </c>
      <c r="AG315" t="s">
        <v>1219</v>
      </c>
      <c r="AH315" t="str">
        <f t="shared" si="58"/>
        <v>A679078</v>
      </c>
      <c r="AI315" t="s">
        <v>593</v>
      </c>
    </row>
    <row r="316" spans="32:35" x14ac:dyDescent="0.25">
      <c r="AF316" t="s">
        <v>1220</v>
      </c>
      <c r="AG316" t="s">
        <v>1221</v>
      </c>
      <c r="AH316" t="str">
        <f t="shared" si="58"/>
        <v>A679078</v>
      </c>
      <c r="AI316" t="s">
        <v>593</v>
      </c>
    </row>
    <row r="317" spans="32:35" x14ac:dyDescent="0.25">
      <c r="AF317" t="s">
        <v>1222</v>
      </c>
      <c r="AG317" t="s">
        <v>1223</v>
      </c>
      <c r="AH317" t="str">
        <f t="shared" si="58"/>
        <v>A679078</v>
      </c>
      <c r="AI317" t="s">
        <v>593</v>
      </c>
    </row>
    <row r="318" spans="32:35" x14ac:dyDescent="0.25">
      <c r="AF318" t="s">
        <v>1224</v>
      </c>
      <c r="AG318" t="s">
        <v>1225</v>
      </c>
      <c r="AH318" t="str">
        <f t="shared" si="58"/>
        <v>A679078</v>
      </c>
      <c r="AI318" t="s">
        <v>593</v>
      </c>
    </row>
    <row r="319" spans="32:35" x14ac:dyDescent="0.25">
      <c r="AF319" t="s">
        <v>1226</v>
      </c>
      <c r="AG319" t="s">
        <v>1227</v>
      </c>
      <c r="AH319" t="str">
        <f t="shared" si="58"/>
        <v>A679078</v>
      </c>
      <c r="AI319" t="s">
        <v>593</v>
      </c>
    </row>
    <row r="320" spans="32:35" x14ac:dyDescent="0.25">
      <c r="AF320" t="s">
        <v>1228</v>
      </c>
      <c r="AG320" t="s">
        <v>1229</v>
      </c>
      <c r="AH320" t="str">
        <f t="shared" si="58"/>
        <v>A679078</v>
      </c>
      <c r="AI320" t="s">
        <v>593</v>
      </c>
    </row>
    <row r="321" spans="32:35" x14ac:dyDescent="0.25">
      <c r="AF321" t="s">
        <v>1230</v>
      </c>
      <c r="AG321" t="s">
        <v>1231</v>
      </c>
      <c r="AH321" t="str">
        <f t="shared" si="58"/>
        <v>A679078</v>
      </c>
      <c r="AI321" t="s">
        <v>593</v>
      </c>
    </row>
    <row r="322" spans="32:35" x14ac:dyDescent="0.25">
      <c r="AF322" t="s">
        <v>1232</v>
      </c>
      <c r="AG322" t="s">
        <v>1233</v>
      </c>
      <c r="AH322" t="str">
        <f t="shared" si="58"/>
        <v>A679078</v>
      </c>
      <c r="AI322" t="s">
        <v>593</v>
      </c>
    </row>
    <row r="323" spans="32:35" x14ac:dyDescent="0.25">
      <c r="AF323" t="s">
        <v>1234</v>
      </c>
      <c r="AG323" t="s">
        <v>1235</v>
      </c>
      <c r="AH323" t="str">
        <f t="shared" ref="AH323:AH386" si="62">LEFT(AF323,7)</f>
        <v>A679078</v>
      </c>
      <c r="AI323" t="s">
        <v>593</v>
      </c>
    </row>
    <row r="324" spans="32:35" x14ac:dyDescent="0.25">
      <c r="AF324" t="s">
        <v>1236</v>
      </c>
      <c r="AG324" t="s">
        <v>1237</v>
      </c>
      <c r="AH324" t="str">
        <f t="shared" si="62"/>
        <v>A679078</v>
      </c>
      <c r="AI324" t="s">
        <v>593</v>
      </c>
    </row>
    <row r="325" spans="32:35" x14ac:dyDescent="0.25">
      <c r="AF325" t="s">
        <v>1238</v>
      </c>
      <c r="AG325" t="s">
        <v>1239</v>
      </c>
      <c r="AH325" t="str">
        <f t="shared" si="62"/>
        <v>A679078</v>
      </c>
      <c r="AI325" t="s">
        <v>593</v>
      </c>
    </row>
    <row r="326" spans="32:35" x14ac:dyDescent="0.25">
      <c r="AF326" t="s">
        <v>1240</v>
      </c>
      <c r="AG326" t="s">
        <v>1241</v>
      </c>
      <c r="AH326" t="str">
        <f t="shared" si="62"/>
        <v>A679078</v>
      </c>
      <c r="AI326" t="s">
        <v>593</v>
      </c>
    </row>
    <row r="327" spans="32:35" x14ac:dyDescent="0.25">
      <c r="AF327" t="s">
        <v>1242</v>
      </c>
      <c r="AG327" t="s">
        <v>1243</v>
      </c>
      <c r="AH327" t="str">
        <f t="shared" si="62"/>
        <v>A679078</v>
      </c>
      <c r="AI327" t="s">
        <v>593</v>
      </c>
    </row>
    <row r="328" spans="32:35" x14ac:dyDescent="0.25">
      <c r="AF328" t="s">
        <v>1244</v>
      </c>
      <c r="AG328" t="s">
        <v>1245</v>
      </c>
      <c r="AH328" t="str">
        <f t="shared" si="62"/>
        <v>A679078</v>
      </c>
      <c r="AI328" t="s">
        <v>593</v>
      </c>
    </row>
    <row r="329" spans="32:35" x14ac:dyDescent="0.25">
      <c r="AF329" t="s">
        <v>1246</v>
      </c>
      <c r="AG329" t="s">
        <v>1247</v>
      </c>
      <c r="AH329" t="str">
        <f t="shared" si="62"/>
        <v>A679078</v>
      </c>
      <c r="AI329" t="s">
        <v>593</v>
      </c>
    </row>
    <row r="330" spans="32:35" x14ac:dyDescent="0.25">
      <c r="AF330" t="s">
        <v>1248</v>
      </c>
      <c r="AG330" t="s">
        <v>1249</v>
      </c>
      <c r="AH330" t="str">
        <f t="shared" si="62"/>
        <v>A679078</v>
      </c>
      <c r="AI330" t="s">
        <v>593</v>
      </c>
    </row>
    <row r="331" spans="32:35" x14ac:dyDescent="0.25">
      <c r="AF331" t="s">
        <v>1250</v>
      </c>
      <c r="AG331" t="s">
        <v>1251</v>
      </c>
      <c r="AH331" t="str">
        <f t="shared" si="62"/>
        <v>A679078</v>
      </c>
      <c r="AI331" t="s">
        <v>593</v>
      </c>
    </row>
    <row r="332" spans="32:35" x14ac:dyDescent="0.25">
      <c r="AF332" t="s">
        <v>1252</v>
      </c>
      <c r="AG332" t="s">
        <v>1253</v>
      </c>
      <c r="AH332" t="str">
        <f t="shared" si="62"/>
        <v>A679078</v>
      </c>
      <c r="AI332" t="s">
        <v>593</v>
      </c>
    </row>
    <row r="333" spans="32:35" x14ac:dyDescent="0.25">
      <c r="AF333" t="s">
        <v>1254</v>
      </c>
      <c r="AG333" t="s">
        <v>1255</v>
      </c>
      <c r="AH333" t="str">
        <f t="shared" si="62"/>
        <v>A679078</v>
      </c>
      <c r="AI333" t="s">
        <v>593</v>
      </c>
    </row>
    <row r="334" spans="32:35" x14ac:dyDescent="0.25">
      <c r="AF334" t="s">
        <v>1256</v>
      </c>
      <c r="AG334" t="s">
        <v>777</v>
      </c>
      <c r="AH334" t="str">
        <f t="shared" si="62"/>
        <v>A679078</v>
      </c>
      <c r="AI334" t="s">
        <v>593</v>
      </c>
    </row>
    <row r="335" spans="32:35" x14ac:dyDescent="0.25">
      <c r="AF335" t="s">
        <v>1257</v>
      </c>
      <c r="AG335" t="s">
        <v>1258</v>
      </c>
      <c r="AH335" t="str">
        <f t="shared" si="62"/>
        <v>A679078</v>
      </c>
      <c r="AI335" t="s">
        <v>593</v>
      </c>
    </row>
    <row r="336" spans="32:35" x14ac:dyDescent="0.25">
      <c r="AF336" t="s">
        <v>1260</v>
      </c>
      <c r="AG336" t="s">
        <v>740</v>
      </c>
      <c r="AH336" t="str">
        <f t="shared" si="62"/>
        <v>A679078</v>
      </c>
      <c r="AI336" t="s">
        <v>593</v>
      </c>
    </row>
    <row r="337" spans="32:35" x14ac:dyDescent="0.25">
      <c r="AF337" t="s">
        <v>1261</v>
      </c>
      <c r="AG337" t="s">
        <v>1262</v>
      </c>
      <c r="AH337" t="str">
        <f t="shared" si="62"/>
        <v>A679078</v>
      </c>
      <c r="AI337" t="s">
        <v>593</v>
      </c>
    </row>
    <row r="338" spans="32:35" x14ac:dyDescent="0.25">
      <c r="AF338" t="s">
        <v>1263</v>
      </c>
      <c r="AG338" t="s">
        <v>1264</v>
      </c>
      <c r="AH338" t="str">
        <f t="shared" si="62"/>
        <v>A679078</v>
      </c>
      <c r="AI338" t="s">
        <v>593</v>
      </c>
    </row>
    <row r="339" spans="32:35" x14ac:dyDescent="0.25">
      <c r="AF339" t="s">
        <v>1581</v>
      </c>
      <c r="AG339" t="s">
        <v>1582</v>
      </c>
      <c r="AH339" t="str">
        <f t="shared" si="62"/>
        <v>A679078</v>
      </c>
      <c r="AI339" t="s">
        <v>593</v>
      </c>
    </row>
    <row r="340" spans="32:35" x14ac:dyDescent="0.25">
      <c r="AF340" t="s">
        <v>1583</v>
      </c>
      <c r="AG340" t="s">
        <v>1584</v>
      </c>
      <c r="AH340" t="str">
        <f t="shared" si="62"/>
        <v>A679078</v>
      </c>
      <c r="AI340" t="s">
        <v>593</v>
      </c>
    </row>
    <row r="341" spans="32:35" x14ac:dyDescent="0.25">
      <c r="AF341" t="s">
        <v>1585</v>
      </c>
      <c r="AG341" t="s">
        <v>1586</v>
      </c>
      <c r="AH341" t="str">
        <f t="shared" si="62"/>
        <v>A679078</v>
      </c>
      <c r="AI341" t="s">
        <v>593</v>
      </c>
    </row>
    <row r="342" spans="32:35" x14ac:dyDescent="0.25">
      <c r="AF342" t="s">
        <v>1587</v>
      </c>
      <c r="AG342" t="s">
        <v>1588</v>
      </c>
      <c r="AH342" t="str">
        <f t="shared" si="62"/>
        <v>A679078</v>
      </c>
      <c r="AI342" t="s">
        <v>593</v>
      </c>
    </row>
    <row r="343" spans="32:35" x14ac:dyDescent="0.25">
      <c r="AF343" t="s">
        <v>1589</v>
      </c>
      <c r="AG343" t="s">
        <v>1590</v>
      </c>
      <c r="AH343" t="str">
        <f t="shared" si="62"/>
        <v>A679078</v>
      </c>
      <c r="AI343" t="s">
        <v>593</v>
      </c>
    </row>
    <row r="344" spans="32:35" x14ac:dyDescent="0.25">
      <c r="AF344" t="s">
        <v>1591</v>
      </c>
      <c r="AG344" t="s">
        <v>1592</v>
      </c>
      <c r="AH344" t="str">
        <f t="shared" si="62"/>
        <v>A679078</v>
      </c>
      <c r="AI344" t="s">
        <v>593</v>
      </c>
    </row>
    <row r="345" spans="32:35" x14ac:dyDescent="0.25">
      <c r="AF345" t="s">
        <v>1593</v>
      </c>
      <c r="AG345" t="s">
        <v>1594</v>
      </c>
      <c r="AH345" t="str">
        <f t="shared" si="62"/>
        <v>A679078</v>
      </c>
      <c r="AI345" t="s">
        <v>593</v>
      </c>
    </row>
    <row r="346" spans="32:35" x14ac:dyDescent="0.25">
      <c r="AF346" t="s">
        <v>1595</v>
      </c>
      <c r="AG346" t="s">
        <v>1596</v>
      </c>
      <c r="AH346" t="str">
        <f t="shared" si="62"/>
        <v>A679078</v>
      </c>
      <c r="AI346" t="s">
        <v>593</v>
      </c>
    </row>
    <row r="347" spans="32:35" x14ac:dyDescent="0.25">
      <c r="AF347" t="s">
        <v>1597</v>
      </c>
      <c r="AG347" t="s">
        <v>1598</v>
      </c>
      <c r="AH347" t="str">
        <f t="shared" si="62"/>
        <v>A679078</v>
      </c>
      <c r="AI347" t="s">
        <v>593</v>
      </c>
    </row>
    <row r="348" spans="32:35" x14ac:dyDescent="0.25">
      <c r="AF348" t="s">
        <v>1599</v>
      </c>
      <c r="AG348" t="s">
        <v>1600</v>
      </c>
      <c r="AH348" t="str">
        <f t="shared" si="62"/>
        <v>A679078</v>
      </c>
      <c r="AI348" t="s">
        <v>593</v>
      </c>
    </row>
    <row r="349" spans="32:35" x14ac:dyDescent="0.25">
      <c r="AF349" t="s">
        <v>1601</v>
      </c>
      <c r="AG349" t="s">
        <v>1602</v>
      </c>
      <c r="AH349" t="str">
        <f t="shared" si="62"/>
        <v>A679078</v>
      </c>
      <c r="AI349" t="s">
        <v>593</v>
      </c>
    </row>
    <row r="350" spans="32:35" x14ac:dyDescent="0.25">
      <c r="AF350" t="s">
        <v>1603</v>
      </c>
      <c r="AG350" t="s">
        <v>1604</v>
      </c>
      <c r="AH350" t="str">
        <f t="shared" si="62"/>
        <v>A679078</v>
      </c>
      <c r="AI350" t="s">
        <v>593</v>
      </c>
    </row>
    <row r="351" spans="32:35" x14ac:dyDescent="0.25">
      <c r="AF351" t="s">
        <v>1605</v>
      </c>
      <c r="AG351" t="s">
        <v>1606</v>
      </c>
      <c r="AH351" t="str">
        <f t="shared" si="62"/>
        <v>A679078</v>
      </c>
      <c r="AI351" t="s">
        <v>593</v>
      </c>
    </row>
    <row r="352" spans="32:35" x14ac:dyDescent="0.25">
      <c r="AF352" t="s">
        <v>1607</v>
      </c>
      <c r="AG352" t="s">
        <v>1608</v>
      </c>
      <c r="AH352" t="str">
        <f t="shared" si="62"/>
        <v>A679078</v>
      </c>
      <c r="AI352" t="s">
        <v>593</v>
      </c>
    </row>
    <row r="353" spans="32:35" x14ac:dyDescent="0.25">
      <c r="AF353" t="s">
        <v>1609</v>
      </c>
      <c r="AG353" t="s">
        <v>1610</v>
      </c>
      <c r="AH353" t="str">
        <f t="shared" si="62"/>
        <v>A679078</v>
      </c>
      <c r="AI353" t="s">
        <v>593</v>
      </c>
    </row>
    <row r="354" spans="32:35" x14ac:dyDescent="0.25">
      <c r="AF354" t="s">
        <v>1611</v>
      </c>
      <c r="AG354" t="s">
        <v>1612</v>
      </c>
      <c r="AH354" t="str">
        <f t="shared" si="62"/>
        <v>A679078</v>
      </c>
      <c r="AI354" t="s">
        <v>593</v>
      </c>
    </row>
    <row r="355" spans="32:35" x14ac:dyDescent="0.25">
      <c r="AF355" t="s">
        <v>1613</v>
      </c>
      <c r="AG355" t="s">
        <v>1614</v>
      </c>
      <c r="AH355" t="str">
        <f t="shared" si="62"/>
        <v>A679078</v>
      </c>
      <c r="AI355" t="s">
        <v>593</v>
      </c>
    </row>
    <row r="356" spans="32:35" x14ac:dyDescent="0.25">
      <c r="AF356" t="s">
        <v>1615</v>
      </c>
      <c r="AG356" t="s">
        <v>1616</v>
      </c>
      <c r="AH356" t="str">
        <f t="shared" si="62"/>
        <v>A679078</v>
      </c>
      <c r="AI356" t="s">
        <v>593</v>
      </c>
    </row>
    <row r="357" spans="32:35" x14ac:dyDescent="0.25">
      <c r="AF357" t="s">
        <v>1617</v>
      </c>
      <c r="AG357" t="s">
        <v>1618</v>
      </c>
      <c r="AH357" t="str">
        <f t="shared" si="62"/>
        <v>A679078</v>
      </c>
      <c r="AI357" t="s">
        <v>593</v>
      </c>
    </row>
    <row r="358" spans="32:35" x14ac:dyDescent="0.25">
      <c r="AF358" t="s">
        <v>1619</v>
      </c>
      <c r="AG358" t="s">
        <v>1620</v>
      </c>
      <c r="AH358" t="str">
        <f t="shared" si="62"/>
        <v>A679078</v>
      </c>
      <c r="AI358" t="s">
        <v>593</v>
      </c>
    </row>
    <row r="359" spans="32:35" x14ac:dyDescent="0.25">
      <c r="AF359" t="s">
        <v>1621</v>
      </c>
      <c r="AG359" t="s">
        <v>1622</v>
      </c>
      <c r="AH359" t="str">
        <f t="shared" si="62"/>
        <v>A679078</v>
      </c>
      <c r="AI359" t="s">
        <v>593</v>
      </c>
    </row>
    <row r="360" spans="32:35" x14ac:dyDescent="0.25">
      <c r="AF360" t="s">
        <v>1623</v>
      </c>
      <c r="AG360" t="s">
        <v>1624</v>
      </c>
      <c r="AH360" t="str">
        <f t="shared" si="62"/>
        <v>A679078</v>
      </c>
      <c r="AI360" t="s">
        <v>593</v>
      </c>
    </row>
    <row r="361" spans="32:35" x14ac:dyDescent="0.25">
      <c r="AF361" t="s">
        <v>1625</v>
      </c>
      <c r="AG361" t="s">
        <v>1626</v>
      </c>
      <c r="AH361" t="str">
        <f t="shared" si="62"/>
        <v>A679078</v>
      </c>
      <c r="AI361" t="s">
        <v>593</v>
      </c>
    </row>
    <row r="362" spans="32:35" x14ac:dyDescent="0.25">
      <c r="AF362" t="s">
        <v>1627</v>
      </c>
      <c r="AG362" t="s">
        <v>1628</v>
      </c>
      <c r="AH362" t="str">
        <f t="shared" si="62"/>
        <v>A679078</v>
      </c>
      <c r="AI362" t="s">
        <v>593</v>
      </c>
    </row>
    <row r="363" spans="32:35" x14ac:dyDescent="0.25">
      <c r="AF363" t="s">
        <v>1629</v>
      </c>
      <c r="AG363" t="s">
        <v>1630</v>
      </c>
      <c r="AH363" t="str">
        <f t="shared" si="62"/>
        <v>A679078</v>
      </c>
      <c r="AI363" t="s">
        <v>593</v>
      </c>
    </row>
    <row r="364" spans="32:35" x14ac:dyDescent="0.25">
      <c r="AF364" t="s">
        <v>1631</v>
      </c>
      <c r="AG364" t="s">
        <v>1632</v>
      </c>
      <c r="AH364" t="str">
        <f t="shared" si="62"/>
        <v>A679078</v>
      </c>
      <c r="AI364" t="s">
        <v>593</v>
      </c>
    </row>
    <row r="365" spans="32:35" x14ac:dyDescent="0.25">
      <c r="AF365" t="s">
        <v>1633</v>
      </c>
      <c r="AG365" t="s">
        <v>1634</v>
      </c>
      <c r="AH365" t="str">
        <f t="shared" si="62"/>
        <v>A679078</v>
      </c>
      <c r="AI365" t="s">
        <v>593</v>
      </c>
    </row>
    <row r="366" spans="32:35" x14ac:dyDescent="0.25">
      <c r="AF366" t="s">
        <v>1635</v>
      </c>
      <c r="AG366" t="s">
        <v>1636</v>
      </c>
      <c r="AH366" t="str">
        <f t="shared" si="62"/>
        <v>A679078</v>
      </c>
      <c r="AI366" t="s">
        <v>593</v>
      </c>
    </row>
    <row r="367" spans="32:35" x14ac:dyDescent="0.25">
      <c r="AF367" t="s">
        <v>1637</v>
      </c>
      <c r="AG367" t="s">
        <v>1638</v>
      </c>
      <c r="AH367" t="str">
        <f t="shared" si="62"/>
        <v>A679078</v>
      </c>
      <c r="AI367" t="s">
        <v>593</v>
      </c>
    </row>
    <row r="368" spans="32:35" x14ac:dyDescent="0.25">
      <c r="AF368" t="s">
        <v>1639</v>
      </c>
      <c r="AG368" t="s">
        <v>1640</v>
      </c>
      <c r="AH368" t="str">
        <f t="shared" si="62"/>
        <v>A679078</v>
      </c>
      <c r="AI368" t="s">
        <v>593</v>
      </c>
    </row>
    <row r="369" spans="32:35" x14ac:dyDescent="0.25">
      <c r="AF369" t="s">
        <v>1641</v>
      </c>
      <c r="AG369" t="s">
        <v>1642</v>
      </c>
      <c r="AH369" t="str">
        <f t="shared" si="62"/>
        <v>A679078</v>
      </c>
      <c r="AI369" t="s">
        <v>593</v>
      </c>
    </row>
    <row r="370" spans="32:35" x14ac:dyDescent="0.25">
      <c r="AF370" t="s">
        <v>1643</v>
      </c>
      <c r="AG370" t="s">
        <v>1644</v>
      </c>
      <c r="AH370" t="str">
        <f t="shared" si="62"/>
        <v>A679078</v>
      </c>
      <c r="AI370" t="s">
        <v>593</v>
      </c>
    </row>
    <row r="371" spans="32:35" x14ac:dyDescent="0.25">
      <c r="AF371" t="s">
        <v>1645</v>
      </c>
      <c r="AG371" t="s">
        <v>1646</v>
      </c>
      <c r="AH371" t="str">
        <f t="shared" si="62"/>
        <v>A679078</v>
      </c>
      <c r="AI371" t="s">
        <v>593</v>
      </c>
    </row>
    <row r="372" spans="32:35" x14ac:dyDescent="0.25">
      <c r="AF372" t="s">
        <v>1647</v>
      </c>
      <c r="AG372" t="s">
        <v>1648</v>
      </c>
      <c r="AH372" t="str">
        <f t="shared" si="62"/>
        <v>A679078</v>
      </c>
      <c r="AI372" t="s">
        <v>593</v>
      </c>
    </row>
    <row r="373" spans="32:35" x14ac:dyDescent="0.25">
      <c r="AF373" t="s">
        <v>1649</v>
      </c>
      <c r="AG373" t="s">
        <v>1650</v>
      </c>
      <c r="AH373" t="str">
        <f t="shared" si="62"/>
        <v>A679078</v>
      </c>
      <c r="AI373" t="s">
        <v>593</v>
      </c>
    </row>
    <row r="374" spans="32:35" x14ac:dyDescent="0.25">
      <c r="AF374" t="s">
        <v>1651</v>
      </c>
      <c r="AG374" t="s">
        <v>1652</v>
      </c>
      <c r="AH374" t="str">
        <f t="shared" si="62"/>
        <v>A679078</v>
      </c>
      <c r="AI374" t="s">
        <v>593</v>
      </c>
    </row>
    <row r="375" spans="32:35" x14ac:dyDescent="0.25">
      <c r="AF375" t="s">
        <v>1653</v>
      </c>
      <c r="AG375" t="s">
        <v>1654</v>
      </c>
      <c r="AH375" t="str">
        <f t="shared" si="62"/>
        <v>A679078</v>
      </c>
      <c r="AI375" t="s">
        <v>593</v>
      </c>
    </row>
    <row r="376" spans="32:35" x14ac:dyDescent="0.25">
      <c r="AF376" t="s">
        <v>1655</v>
      </c>
      <c r="AG376" t="s">
        <v>1656</v>
      </c>
      <c r="AH376" t="str">
        <f t="shared" si="62"/>
        <v>A679078</v>
      </c>
      <c r="AI376" t="s">
        <v>593</v>
      </c>
    </row>
    <row r="377" spans="32:35" x14ac:dyDescent="0.25">
      <c r="AF377" t="s">
        <v>1657</v>
      </c>
      <c r="AG377" t="s">
        <v>1658</v>
      </c>
      <c r="AH377" t="str">
        <f t="shared" si="62"/>
        <v>A679078</v>
      </c>
      <c r="AI377" t="s">
        <v>593</v>
      </c>
    </row>
    <row r="378" spans="32:35" x14ac:dyDescent="0.25">
      <c r="AF378" t="s">
        <v>1659</v>
      </c>
      <c r="AG378" t="s">
        <v>1660</v>
      </c>
      <c r="AH378" t="str">
        <f t="shared" si="62"/>
        <v>A679078</v>
      </c>
      <c r="AI378" t="s">
        <v>593</v>
      </c>
    </row>
    <row r="379" spans="32:35" x14ac:dyDescent="0.25">
      <c r="AF379" t="s">
        <v>1661</v>
      </c>
      <c r="AG379" t="s">
        <v>1662</v>
      </c>
      <c r="AH379" t="str">
        <f t="shared" si="62"/>
        <v>A679078</v>
      </c>
      <c r="AI379" t="s">
        <v>593</v>
      </c>
    </row>
    <row r="380" spans="32:35" x14ac:dyDescent="0.25">
      <c r="AF380" t="s">
        <v>1663</v>
      </c>
      <c r="AG380" t="s">
        <v>1664</v>
      </c>
      <c r="AH380" t="str">
        <f t="shared" si="62"/>
        <v>A679078</v>
      </c>
      <c r="AI380" t="s">
        <v>593</v>
      </c>
    </row>
    <row r="381" spans="32:35" x14ac:dyDescent="0.25">
      <c r="AF381" t="s">
        <v>1665</v>
      </c>
      <c r="AG381" t="s">
        <v>1666</v>
      </c>
      <c r="AH381" t="str">
        <f t="shared" si="62"/>
        <v>A679078</v>
      </c>
      <c r="AI381" t="s">
        <v>593</v>
      </c>
    </row>
    <row r="382" spans="32:35" x14ac:dyDescent="0.25">
      <c r="AF382" t="s">
        <v>1667</v>
      </c>
      <c r="AG382" t="s">
        <v>1668</v>
      </c>
      <c r="AH382" t="str">
        <f t="shared" si="62"/>
        <v>A679078</v>
      </c>
      <c r="AI382" t="s">
        <v>593</v>
      </c>
    </row>
    <row r="383" spans="32:35" x14ac:dyDescent="0.25">
      <c r="AF383" t="s">
        <v>1669</v>
      </c>
      <c r="AG383" t="s">
        <v>1670</v>
      </c>
      <c r="AH383" t="str">
        <f t="shared" si="62"/>
        <v>A679078</v>
      </c>
      <c r="AI383" t="s">
        <v>593</v>
      </c>
    </row>
    <row r="384" spans="32:35" x14ac:dyDescent="0.25">
      <c r="AF384" t="s">
        <v>1671</v>
      </c>
      <c r="AG384" t="s">
        <v>1672</v>
      </c>
      <c r="AH384" t="str">
        <f t="shared" si="62"/>
        <v>A679078</v>
      </c>
      <c r="AI384" t="s">
        <v>593</v>
      </c>
    </row>
    <row r="385" spans="32:35" x14ac:dyDescent="0.25">
      <c r="AF385" t="s">
        <v>1673</v>
      </c>
      <c r="AG385" t="s">
        <v>1674</v>
      </c>
      <c r="AH385" t="str">
        <f t="shared" si="62"/>
        <v>A679078</v>
      </c>
      <c r="AI385" t="s">
        <v>593</v>
      </c>
    </row>
    <row r="386" spans="32:35" x14ac:dyDescent="0.25">
      <c r="AF386" t="s">
        <v>1675</v>
      </c>
      <c r="AG386" t="s">
        <v>1676</v>
      </c>
      <c r="AH386" t="str">
        <f t="shared" si="62"/>
        <v>A679078</v>
      </c>
      <c r="AI386" t="s">
        <v>593</v>
      </c>
    </row>
    <row r="387" spans="32:35" x14ac:dyDescent="0.25">
      <c r="AF387" t="s">
        <v>1677</v>
      </c>
      <c r="AG387" t="s">
        <v>1678</v>
      </c>
      <c r="AH387" t="str">
        <f t="shared" ref="AH387:AH450" si="63">LEFT(AF387,7)</f>
        <v>A679078</v>
      </c>
      <c r="AI387" t="s">
        <v>593</v>
      </c>
    </row>
    <row r="388" spans="32:35" x14ac:dyDescent="0.25">
      <c r="AF388" t="s">
        <v>1679</v>
      </c>
      <c r="AG388" t="s">
        <v>1680</v>
      </c>
      <c r="AH388" t="str">
        <f t="shared" si="63"/>
        <v>A679078</v>
      </c>
      <c r="AI388" t="s">
        <v>593</v>
      </c>
    </row>
    <row r="389" spans="32:35" x14ac:dyDescent="0.25">
      <c r="AF389" t="s">
        <v>1681</v>
      </c>
      <c r="AG389" t="s">
        <v>1682</v>
      </c>
      <c r="AH389" t="str">
        <f t="shared" si="63"/>
        <v>A679078</v>
      </c>
      <c r="AI389" t="s">
        <v>593</v>
      </c>
    </row>
    <row r="390" spans="32:35" x14ac:dyDescent="0.25">
      <c r="AF390" t="s">
        <v>1683</v>
      </c>
      <c r="AG390" t="s">
        <v>1684</v>
      </c>
      <c r="AH390" t="str">
        <f t="shared" si="63"/>
        <v>A679078</v>
      </c>
      <c r="AI390" t="s">
        <v>593</v>
      </c>
    </row>
    <row r="391" spans="32:35" x14ac:dyDescent="0.25">
      <c r="AF391" t="s">
        <v>1685</v>
      </c>
      <c r="AG391" t="s">
        <v>1686</v>
      </c>
      <c r="AH391" t="str">
        <f t="shared" si="63"/>
        <v>A679078</v>
      </c>
      <c r="AI391" t="s">
        <v>593</v>
      </c>
    </row>
    <row r="392" spans="32:35" x14ac:dyDescent="0.25">
      <c r="AF392" t="s">
        <v>1687</v>
      </c>
      <c r="AG392" t="s">
        <v>1688</v>
      </c>
      <c r="AH392" t="str">
        <f t="shared" si="63"/>
        <v>A679078</v>
      </c>
      <c r="AI392" t="s">
        <v>593</v>
      </c>
    </row>
    <row r="393" spans="32:35" x14ac:dyDescent="0.25">
      <c r="AF393" t="s">
        <v>1689</v>
      </c>
      <c r="AG393" t="s">
        <v>1690</v>
      </c>
      <c r="AH393" t="str">
        <f t="shared" si="63"/>
        <v>A679078</v>
      </c>
      <c r="AI393" t="s">
        <v>593</v>
      </c>
    </row>
    <row r="394" spans="32:35" x14ac:dyDescent="0.25">
      <c r="AF394" t="s">
        <v>1691</v>
      </c>
      <c r="AG394" t="s">
        <v>1692</v>
      </c>
      <c r="AH394" t="str">
        <f t="shared" si="63"/>
        <v>A679078</v>
      </c>
      <c r="AI394" t="s">
        <v>593</v>
      </c>
    </row>
    <row r="395" spans="32:35" x14ac:dyDescent="0.25">
      <c r="AF395" t="s">
        <v>1693</v>
      </c>
      <c r="AG395" t="s">
        <v>1694</v>
      </c>
      <c r="AH395" t="str">
        <f t="shared" si="63"/>
        <v>A679078</v>
      </c>
      <c r="AI395" t="s">
        <v>593</v>
      </c>
    </row>
    <row r="396" spans="32:35" x14ac:dyDescent="0.25">
      <c r="AF396" t="s">
        <v>1695</v>
      </c>
      <c r="AG396" t="s">
        <v>1696</v>
      </c>
      <c r="AH396" t="str">
        <f t="shared" si="63"/>
        <v>A679078</v>
      </c>
      <c r="AI396" t="s">
        <v>593</v>
      </c>
    </row>
    <row r="397" spans="32:35" x14ac:dyDescent="0.25">
      <c r="AF397" t="s">
        <v>1697</v>
      </c>
      <c r="AG397" t="s">
        <v>1698</v>
      </c>
      <c r="AH397" t="str">
        <f t="shared" si="63"/>
        <v>A679078</v>
      </c>
      <c r="AI397" t="s">
        <v>593</v>
      </c>
    </row>
    <row r="398" spans="32:35" x14ac:dyDescent="0.25">
      <c r="AF398" t="s">
        <v>1699</v>
      </c>
      <c r="AG398" t="s">
        <v>1700</v>
      </c>
      <c r="AH398" t="str">
        <f t="shared" si="63"/>
        <v>A679078</v>
      </c>
      <c r="AI398" t="s">
        <v>593</v>
      </c>
    </row>
    <row r="399" spans="32:35" x14ac:dyDescent="0.25">
      <c r="AF399" t="s">
        <v>1701</v>
      </c>
      <c r="AG399" t="s">
        <v>1702</v>
      </c>
      <c r="AH399" t="str">
        <f t="shared" si="63"/>
        <v>A679078</v>
      </c>
      <c r="AI399" t="s">
        <v>593</v>
      </c>
    </row>
    <row r="400" spans="32:35" x14ac:dyDescent="0.25">
      <c r="AF400" t="s">
        <v>1703</v>
      </c>
      <c r="AG400" t="s">
        <v>1704</v>
      </c>
      <c r="AH400" t="str">
        <f t="shared" si="63"/>
        <v>A679078</v>
      </c>
      <c r="AI400" t="s">
        <v>593</v>
      </c>
    </row>
    <row r="401" spans="32:35" x14ac:dyDescent="0.25">
      <c r="AF401" t="s">
        <v>1705</v>
      </c>
      <c r="AG401" t="s">
        <v>1706</v>
      </c>
      <c r="AH401" t="str">
        <f t="shared" si="63"/>
        <v>A679078</v>
      </c>
      <c r="AI401" t="s">
        <v>593</v>
      </c>
    </row>
    <row r="402" spans="32:35" x14ac:dyDescent="0.25">
      <c r="AF402" t="s">
        <v>1707</v>
      </c>
      <c r="AG402" t="s">
        <v>1708</v>
      </c>
      <c r="AH402" t="str">
        <f t="shared" si="63"/>
        <v>A679078</v>
      </c>
      <c r="AI402" t="s">
        <v>593</v>
      </c>
    </row>
    <row r="403" spans="32:35" x14ac:dyDescent="0.25">
      <c r="AF403" t="s">
        <v>1709</v>
      </c>
      <c r="AG403" t="s">
        <v>1710</v>
      </c>
      <c r="AH403" t="str">
        <f t="shared" si="63"/>
        <v>A679078</v>
      </c>
      <c r="AI403" t="s">
        <v>593</v>
      </c>
    </row>
    <row r="404" spans="32:35" x14ac:dyDescent="0.25">
      <c r="AF404" t="s">
        <v>1711</v>
      </c>
      <c r="AG404" t="s">
        <v>1712</v>
      </c>
      <c r="AH404" t="str">
        <f t="shared" si="63"/>
        <v>A679078</v>
      </c>
      <c r="AI404" t="s">
        <v>593</v>
      </c>
    </row>
    <row r="405" spans="32:35" x14ac:dyDescent="0.25">
      <c r="AF405" t="s">
        <v>1713</v>
      </c>
      <c r="AG405" t="s">
        <v>1714</v>
      </c>
      <c r="AH405" t="str">
        <f t="shared" si="63"/>
        <v>A679078</v>
      </c>
      <c r="AI405" t="s">
        <v>593</v>
      </c>
    </row>
    <row r="406" spans="32:35" x14ac:dyDescent="0.25">
      <c r="AF406" t="s">
        <v>1715</v>
      </c>
      <c r="AG406" t="s">
        <v>1716</v>
      </c>
      <c r="AH406" t="str">
        <f t="shared" si="63"/>
        <v>A679078</v>
      </c>
      <c r="AI406" t="s">
        <v>593</v>
      </c>
    </row>
    <row r="407" spans="32:35" x14ac:dyDescent="0.25">
      <c r="AF407" t="s">
        <v>1717</v>
      </c>
      <c r="AG407" t="s">
        <v>1718</v>
      </c>
      <c r="AH407" t="str">
        <f t="shared" si="63"/>
        <v>A679078</v>
      </c>
      <c r="AI407" t="s">
        <v>593</v>
      </c>
    </row>
    <row r="408" spans="32:35" x14ac:dyDescent="0.25">
      <c r="AF408" t="s">
        <v>1719</v>
      </c>
      <c r="AG408" t="s">
        <v>1720</v>
      </c>
      <c r="AH408" t="str">
        <f t="shared" si="63"/>
        <v>A679078</v>
      </c>
      <c r="AI408" t="s">
        <v>593</v>
      </c>
    </row>
    <row r="409" spans="32:35" x14ac:dyDescent="0.25">
      <c r="AF409" t="s">
        <v>1721</v>
      </c>
      <c r="AG409" t="s">
        <v>1722</v>
      </c>
      <c r="AH409" t="str">
        <f t="shared" si="63"/>
        <v>A679078</v>
      </c>
      <c r="AI409" t="s">
        <v>593</v>
      </c>
    </row>
    <row r="410" spans="32:35" x14ac:dyDescent="0.25">
      <c r="AF410" t="s">
        <v>1723</v>
      </c>
      <c r="AG410" t="s">
        <v>1724</v>
      </c>
      <c r="AH410" t="str">
        <f t="shared" si="63"/>
        <v>A679078</v>
      </c>
      <c r="AI410" t="s">
        <v>593</v>
      </c>
    </row>
    <row r="411" spans="32:35" x14ac:dyDescent="0.25">
      <c r="AF411" t="s">
        <v>1725</v>
      </c>
      <c r="AG411" t="s">
        <v>1726</v>
      </c>
      <c r="AH411" t="str">
        <f t="shared" si="63"/>
        <v>A679078</v>
      </c>
      <c r="AI411" t="s">
        <v>593</v>
      </c>
    </row>
    <row r="412" spans="32:35" x14ac:dyDescent="0.25">
      <c r="AF412" t="s">
        <v>1727</v>
      </c>
      <c r="AG412" t="s">
        <v>1728</v>
      </c>
      <c r="AH412" t="str">
        <f t="shared" si="63"/>
        <v>A679078</v>
      </c>
      <c r="AI412" t="s">
        <v>593</v>
      </c>
    </row>
    <row r="413" spans="32:35" x14ac:dyDescent="0.25">
      <c r="AF413" t="s">
        <v>1729</v>
      </c>
      <c r="AG413" t="s">
        <v>1730</v>
      </c>
      <c r="AH413" t="str">
        <f t="shared" si="63"/>
        <v>A679078</v>
      </c>
      <c r="AI413" t="s">
        <v>593</v>
      </c>
    </row>
    <row r="414" spans="32:35" x14ac:dyDescent="0.25">
      <c r="AF414" t="s">
        <v>1731</v>
      </c>
      <c r="AG414" t="s">
        <v>1732</v>
      </c>
      <c r="AH414" t="str">
        <f t="shared" si="63"/>
        <v>A679078</v>
      </c>
      <c r="AI414" t="s">
        <v>593</v>
      </c>
    </row>
    <row r="415" spans="32:35" x14ac:dyDescent="0.25">
      <c r="AF415" t="s">
        <v>1733</v>
      </c>
      <c r="AG415" t="s">
        <v>1734</v>
      </c>
      <c r="AH415" t="str">
        <f t="shared" si="63"/>
        <v>A679078</v>
      </c>
      <c r="AI415" t="s">
        <v>593</v>
      </c>
    </row>
    <row r="416" spans="32:35" x14ac:dyDescent="0.25">
      <c r="AF416" t="s">
        <v>1735</v>
      </c>
      <c r="AG416" t="s">
        <v>1736</v>
      </c>
      <c r="AH416" t="str">
        <f t="shared" si="63"/>
        <v>A679078</v>
      </c>
      <c r="AI416" t="s">
        <v>593</v>
      </c>
    </row>
    <row r="417" spans="32:35" x14ac:dyDescent="0.25">
      <c r="AF417" t="s">
        <v>1737</v>
      </c>
      <c r="AG417" t="s">
        <v>1738</v>
      </c>
      <c r="AH417" t="str">
        <f t="shared" si="63"/>
        <v>A679078</v>
      </c>
      <c r="AI417" t="s">
        <v>593</v>
      </c>
    </row>
    <row r="418" spans="32:35" x14ac:dyDescent="0.25">
      <c r="AF418" t="s">
        <v>1739</v>
      </c>
      <c r="AG418" t="s">
        <v>1740</v>
      </c>
      <c r="AH418" t="str">
        <f t="shared" si="63"/>
        <v>A679078</v>
      </c>
      <c r="AI418" t="s">
        <v>593</v>
      </c>
    </row>
    <row r="419" spans="32:35" x14ac:dyDescent="0.25">
      <c r="AF419" t="s">
        <v>1741</v>
      </c>
      <c r="AG419" t="s">
        <v>1742</v>
      </c>
      <c r="AH419" t="str">
        <f t="shared" si="63"/>
        <v>A679078</v>
      </c>
      <c r="AI419" t="s">
        <v>593</v>
      </c>
    </row>
    <row r="420" spans="32:35" x14ac:dyDescent="0.25">
      <c r="AF420" t="s">
        <v>1743</v>
      </c>
      <c r="AG420" t="s">
        <v>1744</v>
      </c>
      <c r="AH420" t="str">
        <f t="shared" si="63"/>
        <v>A679078</v>
      </c>
      <c r="AI420" t="s">
        <v>593</v>
      </c>
    </row>
    <row r="421" spans="32:35" x14ac:dyDescent="0.25">
      <c r="AF421" t="s">
        <v>1745</v>
      </c>
      <c r="AG421" t="s">
        <v>1746</v>
      </c>
      <c r="AH421" t="str">
        <f t="shared" si="63"/>
        <v>A679078</v>
      </c>
      <c r="AI421" t="s">
        <v>593</v>
      </c>
    </row>
    <row r="422" spans="32:35" x14ac:dyDescent="0.25">
      <c r="AF422" t="s">
        <v>1747</v>
      </c>
      <c r="AG422" t="s">
        <v>1748</v>
      </c>
      <c r="AH422" t="str">
        <f t="shared" si="63"/>
        <v>A679078</v>
      </c>
      <c r="AI422" t="s">
        <v>593</v>
      </c>
    </row>
    <row r="423" spans="32:35" x14ac:dyDescent="0.25">
      <c r="AF423" t="s">
        <v>1749</v>
      </c>
      <c r="AG423" t="s">
        <v>1750</v>
      </c>
      <c r="AH423" t="str">
        <f t="shared" si="63"/>
        <v>A679078</v>
      </c>
      <c r="AI423" t="s">
        <v>593</v>
      </c>
    </row>
    <row r="424" spans="32:35" x14ac:dyDescent="0.25">
      <c r="AF424" t="s">
        <v>1751</v>
      </c>
      <c r="AG424" t="s">
        <v>1752</v>
      </c>
      <c r="AH424" t="str">
        <f t="shared" si="63"/>
        <v>A679078</v>
      </c>
      <c r="AI424" t="s">
        <v>593</v>
      </c>
    </row>
    <row r="425" spans="32:35" x14ac:dyDescent="0.25">
      <c r="AF425" t="s">
        <v>1753</v>
      </c>
      <c r="AG425" t="s">
        <v>1754</v>
      </c>
      <c r="AH425" t="str">
        <f t="shared" si="63"/>
        <v>A679078</v>
      </c>
      <c r="AI425" t="s">
        <v>593</v>
      </c>
    </row>
    <row r="426" spans="32:35" x14ac:dyDescent="0.25">
      <c r="AF426" t="s">
        <v>1755</v>
      </c>
      <c r="AG426" t="s">
        <v>1756</v>
      </c>
      <c r="AH426" t="str">
        <f t="shared" si="63"/>
        <v>A679078</v>
      </c>
      <c r="AI426" t="s">
        <v>593</v>
      </c>
    </row>
    <row r="427" spans="32:35" x14ac:dyDescent="0.25">
      <c r="AF427" t="s">
        <v>1757</v>
      </c>
      <c r="AG427" t="s">
        <v>1758</v>
      </c>
      <c r="AH427" t="str">
        <f t="shared" si="63"/>
        <v>A679078</v>
      </c>
      <c r="AI427" t="s">
        <v>593</v>
      </c>
    </row>
    <row r="428" spans="32:35" x14ac:dyDescent="0.25">
      <c r="AF428" t="s">
        <v>1759</v>
      </c>
      <c r="AG428" t="s">
        <v>1760</v>
      </c>
      <c r="AH428" t="str">
        <f t="shared" si="63"/>
        <v>A679078</v>
      </c>
      <c r="AI428" t="s">
        <v>593</v>
      </c>
    </row>
    <row r="429" spans="32:35" x14ac:dyDescent="0.25">
      <c r="AF429" t="s">
        <v>1761</v>
      </c>
      <c r="AG429" t="s">
        <v>1762</v>
      </c>
      <c r="AH429" t="str">
        <f t="shared" si="63"/>
        <v>A679078</v>
      </c>
      <c r="AI429" t="s">
        <v>593</v>
      </c>
    </row>
    <row r="430" spans="32:35" x14ac:dyDescent="0.25">
      <c r="AF430" t="s">
        <v>1763</v>
      </c>
      <c r="AG430" t="s">
        <v>1764</v>
      </c>
      <c r="AH430" t="str">
        <f t="shared" si="63"/>
        <v>A679078</v>
      </c>
      <c r="AI430" t="s">
        <v>593</v>
      </c>
    </row>
    <row r="431" spans="32:35" x14ac:dyDescent="0.25">
      <c r="AF431" t="s">
        <v>1765</v>
      </c>
      <c r="AG431" t="s">
        <v>1766</v>
      </c>
      <c r="AH431" t="str">
        <f t="shared" si="63"/>
        <v>A679078</v>
      </c>
      <c r="AI431" t="s">
        <v>593</v>
      </c>
    </row>
    <row r="432" spans="32:35" x14ac:dyDescent="0.25">
      <c r="AF432" t="s">
        <v>1767</v>
      </c>
      <c r="AG432" t="s">
        <v>1768</v>
      </c>
      <c r="AH432" t="str">
        <f t="shared" si="63"/>
        <v>A679078</v>
      </c>
      <c r="AI432" t="s">
        <v>593</v>
      </c>
    </row>
    <row r="433" spans="32:35" x14ac:dyDescent="0.25">
      <c r="AF433" t="s">
        <v>1769</v>
      </c>
      <c r="AG433" t="s">
        <v>1770</v>
      </c>
      <c r="AH433" t="str">
        <f t="shared" si="63"/>
        <v>A679078</v>
      </c>
      <c r="AI433" t="s">
        <v>593</v>
      </c>
    </row>
    <row r="434" spans="32:35" x14ac:dyDescent="0.25">
      <c r="AF434" t="s">
        <v>1771</v>
      </c>
      <c r="AG434" t="s">
        <v>1772</v>
      </c>
      <c r="AH434" t="str">
        <f t="shared" si="63"/>
        <v>A679078</v>
      </c>
      <c r="AI434" t="s">
        <v>593</v>
      </c>
    </row>
    <row r="435" spans="32:35" x14ac:dyDescent="0.25">
      <c r="AF435" t="s">
        <v>1773</v>
      </c>
      <c r="AG435" t="s">
        <v>1774</v>
      </c>
      <c r="AH435" t="str">
        <f t="shared" si="63"/>
        <v>A679078</v>
      </c>
      <c r="AI435" t="s">
        <v>593</v>
      </c>
    </row>
    <row r="436" spans="32:35" x14ac:dyDescent="0.25">
      <c r="AF436" t="s">
        <v>1775</v>
      </c>
      <c r="AG436" t="s">
        <v>1776</v>
      </c>
      <c r="AH436" t="str">
        <f t="shared" si="63"/>
        <v>A679078</v>
      </c>
      <c r="AI436" t="s">
        <v>593</v>
      </c>
    </row>
    <row r="437" spans="32:35" x14ac:dyDescent="0.25">
      <c r="AF437" t="s">
        <v>1777</v>
      </c>
      <c r="AG437" t="s">
        <v>1778</v>
      </c>
      <c r="AH437" t="str">
        <f t="shared" si="63"/>
        <v>A679078</v>
      </c>
      <c r="AI437" t="s">
        <v>593</v>
      </c>
    </row>
    <row r="438" spans="32:35" x14ac:dyDescent="0.25">
      <c r="AF438" t="s">
        <v>1779</v>
      </c>
      <c r="AG438" t="s">
        <v>1780</v>
      </c>
      <c r="AH438" t="str">
        <f t="shared" si="63"/>
        <v>A679078</v>
      </c>
      <c r="AI438" t="s">
        <v>593</v>
      </c>
    </row>
    <row r="439" spans="32:35" x14ac:dyDescent="0.25">
      <c r="AF439" t="s">
        <v>1781</v>
      </c>
      <c r="AG439" t="s">
        <v>1782</v>
      </c>
      <c r="AH439" t="str">
        <f t="shared" si="63"/>
        <v>A679078</v>
      </c>
      <c r="AI439" t="s">
        <v>593</v>
      </c>
    </row>
    <row r="440" spans="32:35" x14ac:dyDescent="0.25">
      <c r="AF440" t="s">
        <v>1783</v>
      </c>
      <c r="AG440" t="s">
        <v>1784</v>
      </c>
      <c r="AH440" t="str">
        <f t="shared" si="63"/>
        <v>A679078</v>
      </c>
      <c r="AI440" t="s">
        <v>593</v>
      </c>
    </row>
    <row r="441" spans="32:35" x14ac:dyDescent="0.25">
      <c r="AF441" t="s">
        <v>1785</v>
      </c>
      <c r="AG441" t="s">
        <v>1786</v>
      </c>
      <c r="AH441" t="str">
        <f t="shared" si="63"/>
        <v>A679078</v>
      </c>
      <c r="AI441" t="s">
        <v>593</v>
      </c>
    </row>
    <row r="442" spans="32:35" x14ac:dyDescent="0.25">
      <c r="AF442" t="s">
        <v>1787</v>
      </c>
      <c r="AG442" t="s">
        <v>1788</v>
      </c>
      <c r="AH442" t="str">
        <f t="shared" si="63"/>
        <v>A679078</v>
      </c>
      <c r="AI442" t="s">
        <v>593</v>
      </c>
    </row>
    <row r="443" spans="32:35" x14ac:dyDescent="0.25">
      <c r="AF443" t="s">
        <v>1789</v>
      </c>
      <c r="AG443" t="s">
        <v>1790</v>
      </c>
      <c r="AH443" t="str">
        <f t="shared" si="63"/>
        <v>A679078</v>
      </c>
      <c r="AI443" t="s">
        <v>593</v>
      </c>
    </row>
    <row r="444" spans="32:35" x14ac:dyDescent="0.25">
      <c r="AF444" t="s">
        <v>1791</v>
      </c>
      <c r="AG444" t="s">
        <v>1792</v>
      </c>
      <c r="AH444" t="str">
        <f t="shared" si="63"/>
        <v>A679078</v>
      </c>
      <c r="AI444" t="s">
        <v>593</v>
      </c>
    </row>
    <row r="445" spans="32:35" x14ac:dyDescent="0.25">
      <c r="AF445" t="s">
        <v>1793</v>
      </c>
      <c r="AG445" t="s">
        <v>1794</v>
      </c>
      <c r="AH445" t="str">
        <f t="shared" si="63"/>
        <v>A679078</v>
      </c>
      <c r="AI445" t="s">
        <v>593</v>
      </c>
    </row>
    <row r="446" spans="32:35" x14ac:dyDescent="0.25">
      <c r="AF446" t="s">
        <v>1795</v>
      </c>
      <c r="AG446" t="s">
        <v>1796</v>
      </c>
      <c r="AH446" t="str">
        <f t="shared" si="63"/>
        <v>A679078</v>
      </c>
      <c r="AI446" t="s">
        <v>593</v>
      </c>
    </row>
    <row r="447" spans="32:35" x14ac:dyDescent="0.25">
      <c r="AF447" t="s">
        <v>1797</v>
      </c>
      <c r="AG447" t="s">
        <v>1798</v>
      </c>
      <c r="AH447" t="str">
        <f t="shared" si="63"/>
        <v>A679078</v>
      </c>
      <c r="AI447" t="s">
        <v>593</v>
      </c>
    </row>
    <row r="448" spans="32:35" x14ac:dyDescent="0.25">
      <c r="AF448" t="s">
        <v>1799</v>
      </c>
      <c r="AG448" t="s">
        <v>1800</v>
      </c>
      <c r="AH448" t="str">
        <f t="shared" si="63"/>
        <v>A679078</v>
      </c>
      <c r="AI448" t="s">
        <v>593</v>
      </c>
    </row>
    <row r="449" spans="32:35" x14ac:dyDescent="0.25">
      <c r="AF449" t="s">
        <v>1801</v>
      </c>
      <c r="AG449" t="s">
        <v>1802</v>
      </c>
      <c r="AH449" t="str">
        <f t="shared" si="63"/>
        <v>A679078</v>
      </c>
      <c r="AI449" t="s">
        <v>593</v>
      </c>
    </row>
    <row r="450" spans="32:35" x14ac:dyDescent="0.25">
      <c r="AF450" t="s">
        <v>1803</v>
      </c>
      <c r="AG450" t="s">
        <v>1804</v>
      </c>
      <c r="AH450" t="str">
        <f t="shared" si="63"/>
        <v>A679078</v>
      </c>
      <c r="AI450" t="s">
        <v>593</v>
      </c>
    </row>
    <row r="451" spans="32:35" x14ac:dyDescent="0.25">
      <c r="AF451" t="s">
        <v>1805</v>
      </c>
      <c r="AG451" t="s">
        <v>1806</v>
      </c>
      <c r="AH451" t="str">
        <f t="shared" ref="AH451:AH514" si="64">LEFT(AF451,7)</f>
        <v>A679078</v>
      </c>
      <c r="AI451" t="s">
        <v>593</v>
      </c>
    </row>
    <row r="452" spans="32:35" x14ac:dyDescent="0.25">
      <c r="AF452" t="s">
        <v>1807</v>
      </c>
      <c r="AG452" t="s">
        <v>1808</v>
      </c>
      <c r="AH452" t="str">
        <f t="shared" si="64"/>
        <v>A679078</v>
      </c>
      <c r="AI452" t="s">
        <v>593</v>
      </c>
    </row>
    <row r="453" spans="32:35" x14ac:dyDescent="0.25">
      <c r="AF453" t="s">
        <v>1809</v>
      </c>
      <c r="AG453" t="s">
        <v>1217</v>
      </c>
      <c r="AH453" t="str">
        <f t="shared" si="64"/>
        <v>A679078</v>
      </c>
      <c r="AI453" t="s">
        <v>593</v>
      </c>
    </row>
    <row r="454" spans="32:35" x14ac:dyDescent="0.25">
      <c r="AF454" t="s">
        <v>1810</v>
      </c>
      <c r="AG454" t="s">
        <v>1811</v>
      </c>
      <c r="AH454" t="str">
        <f t="shared" si="64"/>
        <v>A679078</v>
      </c>
      <c r="AI454" t="s">
        <v>593</v>
      </c>
    </row>
    <row r="455" spans="32:35" x14ac:dyDescent="0.25">
      <c r="AF455" t="s">
        <v>1265</v>
      </c>
      <c r="AG455" t="s">
        <v>1266</v>
      </c>
      <c r="AH455" t="str">
        <f t="shared" si="64"/>
        <v>A679081</v>
      </c>
      <c r="AI455" t="s">
        <v>593</v>
      </c>
    </row>
    <row r="456" spans="32:35" x14ac:dyDescent="0.25">
      <c r="AF456" t="s">
        <v>1267</v>
      </c>
      <c r="AG456" t="s">
        <v>1268</v>
      </c>
      <c r="AH456" t="str">
        <f t="shared" si="64"/>
        <v>A679081</v>
      </c>
      <c r="AI456" t="s">
        <v>593</v>
      </c>
    </row>
    <row r="457" spans="32:35" x14ac:dyDescent="0.25">
      <c r="AF457" t="s">
        <v>1269</v>
      </c>
      <c r="AG457" t="s">
        <v>1270</v>
      </c>
      <c r="AH457" t="str">
        <f t="shared" si="64"/>
        <v>A679081</v>
      </c>
      <c r="AI457" t="s">
        <v>593</v>
      </c>
    </row>
    <row r="458" spans="32:35" x14ac:dyDescent="0.25">
      <c r="AF458" t="s">
        <v>1271</v>
      </c>
      <c r="AG458" t="s">
        <v>1174</v>
      </c>
      <c r="AH458" t="str">
        <f t="shared" si="64"/>
        <v>A679081</v>
      </c>
      <c r="AI458" t="s">
        <v>593</v>
      </c>
    </row>
    <row r="459" spans="32:35" x14ac:dyDescent="0.25">
      <c r="AF459" t="s">
        <v>1272</v>
      </c>
      <c r="AG459" t="s">
        <v>1273</v>
      </c>
      <c r="AH459" t="str">
        <f t="shared" si="64"/>
        <v>A679081</v>
      </c>
      <c r="AI459" t="s">
        <v>593</v>
      </c>
    </row>
    <row r="460" spans="32:35" x14ac:dyDescent="0.25">
      <c r="AF460" t="s">
        <v>1812</v>
      </c>
      <c r="AG460" t="s">
        <v>1813</v>
      </c>
      <c r="AH460" t="str">
        <f t="shared" si="64"/>
        <v>A679081</v>
      </c>
      <c r="AI460" t="s">
        <v>593</v>
      </c>
    </row>
    <row r="461" spans="32:35" x14ac:dyDescent="0.25">
      <c r="AF461" t="s">
        <v>1814</v>
      </c>
      <c r="AG461" t="s">
        <v>1815</v>
      </c>
      <c r="AH461" t="str">
        <f t="shared" si="64"/>
        <v>A679081</v>
      </c>
      <c r="AI461" t="s">
        <v>593</v>
      </c>
    </row>
    <row r="462" spans="32:35" x14ac:dyDescent="0.25">
      <c r="AF462" t="s">
        <v>1274</v>
      </c>
      <c r="AG462" t="s">
        <v>1275</v>
      </c>
      <c r="AH462" t="str">
        <f t="shared" si="64"/>
        <v>A679115</v>
      </c>
      <c r="AI462" t="s">
        <v>593</v>
      </c>
    </row>
    <row r="463" spans="32:35" x14ac:dyDescent="0.25">
      <c r="AF463" t="s">
        <v>1276</v>
      </c>
      <c r="AG463" t="s">
        <v>1277</v>
      </c>
      <c r="AH463" t="str">
        <f t="shared" si="64"/>
        <v>A679115</v>
      </c>
      <c r="AI463" t="s">
        <v>593</v>
      </c>
    </row>
    <row r="464" spans="32:35" x14ac:dyDescent="0.25">
      <c r="AF464" t="s">
        <v>1278</v>
      </c>
      <c r="AG464" t="s">
        <v>1279</v>
      </c>
      <c r="AH464" t="str">
        <f t="shared" si="64"/>
        <v>A679115</v>
      </c>
      <c r="AI464" t="s">
        <v>593</v>
      </c>
    </row>
    <row r="465" spans="32:35" x14ac:dyDescent="0.25">
      <c r="AF465" t="s">
        <v>1280</v>
      </c>
      <c r="AG465" t="s">
        <v>1281</v>
      </c>
      <c r="AH465" t="str">
        <f t="shared" si="64"/>
        <v>A679115</v>
      </c>
      <c r="AI465" t="s">
        <v>593</v>
      </c>
    </row>
    <row r="466" spans="32:35" x14ac:dyDescent="0.25">
      <c r="AF466" t="s">
        <v>1816</v>
      </c>
      <c r="AG466" t="s">
        <v>1817</v>
      </c>
      <c r="AH466" t="str">
        <f t="shared" si="64"/>
        <v>A679115</v>
      </c>
      <c r="AI466" t="s">
        <v>593</v>
      </c>
    </row>
    <row r="467" spans="32:35" x14ac:dyDescent="0.25">
      <c r="AF467" t="s">
        <v>1818</v>
      </c>
      <c r="AG467" t="s">
        <v>1819</v>
      </c>
      <c r="AH467" t="str">
        <f t="shared" si="64"/>
        <v>A679115</v>
      </c>
      <c r="AI467" t="s">
        <v>593</v>
      </c>
    </row>
    <row r="468" spans="32:35" x14ac:dyDescent="0.25">
      <c r="AF468" t="s">
        <v>1820</v>
      </c>
      <c r="AG468" t="s">
        <v>1821</v>
      </c>
      <c r="AH468" t="str">
        <f t="shared" si="64"/>
        <v>A679115</v>
      </c>
      <c r="AI468" t="s">
        <v>593</v>
      </c>
    </row>
    <row r="469" spans="32:35" x14ac:dyDescent="0.25">
      <c r="AF469" t="s">
        <v>1822</v>
      </c>
      <c r="AG469" t="s">
        <v>1823</v>
      </c>
      <c r="AH469" t="str">
        <f t="shared" si="64"/>
        <v>A679115</v>
      </c>
      <c r="AI469" t="s">
        <v>593</v>
      </c>
    </row>
    <row r="470" spans="32:35" x14ac:dyDescent="0.25">
      <c r="AF470" t="s">
        <v>667</v>
      </c>
      <c r="AG470" t="s">
        <v>1282</v>
      </c>
      <c r="AH470" t="str">
        <f t="shared" si="64"/>
        <v>K679084</v>
      </c>
      <c r="AI470" t="s">
        <v>593</v>
      </c>
    </row>
    <row r="471" spans="32:35" x14ac:dyDescent="0.25">
      <c r="AF471" t="s">
        <v>1283</v>
      </c>
      <c r="AG471" t="s">
        <v>681</v>
      </c>
      <c r="AH471" t="str">
        <f t="shared" si="64"/>
        <v>K679084</v>
      </c>
      <c r="AI471" t="s">
        <v>593</v>
      </c>
    </row>
    <row r="472" spans="32:35" x14ac:dyDescent="0.25">
      <c r="AF472" t="s">
        <v>1284</v>
      </c>
      <c r="AG472" t="s">
        <v>1285</v>
      </c>
      <c r="AH472" t="str">
        <f t="shared" si="64"/>
        <v>K679084</v>
      </c>
      <c r="AI472" t="s">
        <v>593</v>
      </c>
    </row>
    <row r="473" spans="32:35" x14ac:dyDescent="0.25">
      <c r="AF473" t="s">
        <v>1286</v>
      </c>
      <c r="AG473" t="s">
        <v>676</v>
      </c>
      <c r="AH473" t="str">
        <f t="shared" si="64"/>
        <v>K679084</v>
      </c>
      <c r="AI473" t="s">
        <v>593</v>
      </c>
    </row>
    <row r="474" spans="32:35" x14ac:dyDescent="0.25">
      <c r="AF474" t="s">
        <v>1287</v>
      </c>
      <c r="AG474" t="s">
        <v>1259</v>
      </c>
      <c r="AH474" t="str">
        <f t="shared" si="64"/>
        <v>K679084</v>
      </c>
      <c r="AI474" t="s">
        <v>593</v>
      </c>
    </row>
    <row r="475" spans="32:35" x14ac:dyDescent="0.25">
      <c r="AF475" t="s">
        <v>1288</v>
      </c>
      <c r="AG475" t="s">
        <v>684</v>
      </c>
      <c r="AH475" t="str">
        <f t="shared" si="64"/>
        <v>K679084</v>
      </c>
      <c r="AI475" t="s">
        <v>593</v>
      </c>
    </row>
    <row r="476" spans="32:35" x14ac:dyDescent="0.25">
      <c r="AF476" t="s">
        <v>1289</v>
      </c>
      <c r="AG476" t="s">
        <v>698</v>
      </c>
      <c r="AH476" t="str">
        <f t="shared" si="64"/>
        <v>K679106</v>
      </c>
      <c r="AI476" t="s">
        <v>593</v>
      </c>
    </row>
    <row r="477" spans="32:35" x14ac:dyDescent="0.25">
      <c r="AF477" t="s">
        <v>1290</v>
      </c>
      <c r="AG477" t="s">
        <v>1291</v>
      </c>
      <c r="AH477" t="str">
        <f t="shared" si="64"/>
        <v>A622125</v>
      </c>
      <c r="AI477" t="s">
        <v>1466</v>
      </c>
    </row>
    <row r="478" spans="32:35" x14ac:dyDescent="0.25">
      <c r="AF478" t="s">
        <v>1292</v>
      </c>
      <c r="AG478" t="s">
        <v>1293</v>
      </c>
      <c r="AH478" t="str">
        <f t="shared" si="64"/>
        <v>A622125</v>
      </c>
      <c r="AI478" t="s">
        <v>1466</v>
      </c>
    </row>
    <row r="479" spans="32:35" x14ac:dyDescent="0.25">
      <c r="AF479" t="s">
        <v>1824</v>
      </c>
      <c r="AG479" t="s">
        <v>1825</v>
      </c>
      <c r="AH479" t="str">
        <f t="shared" si="64"/>
        <v>A622125</v>
      </c>
      <c r="AI479" t="s">
        <v>1466</v>
      </c>
    </row>
    <row r="480" spans="32:35" x14ac:dyDescent="0.25">
      <c r="AF480" t="s">
        <v>1294</v>
      </c>
      <c r="AG480" t="s">
        <v>1295</v>
      </c>
      <c r="AH480" t="str">
        <f t="shared" si="64"/>
        <v>A622125</v>
      </c>
      <c r="AI480" t="s">
        <v>1466</v>
      </c>
    </row>
    <row r="481" spans="32:35" x14ac:dyDescent="0.25">
      <c r="AF481" t="s">
        <v>1296</v>
      </c>
      <c r="AG481" t="s">
        <v>1297</v>
      </c>
      <c r="AH481" t="str">
        <f t="shared" si="64"/>
        <v>A622125</v>
      </c>
      <c r="AI481" t="s">
        <v>1466</v>
      </c>
    </row>
    <row r="482" spans="32:35" x14ac:dyDescent="0.25">
      <c r="AF482" t="s">
        <v>1298</v>
      </c>
      <c r="AG482" t="s">
        <v>1299</v>
      </c>
      <c r="AH482" t="str">
        <f t="shared" si="64"/>
        <v>A622125</v>
      </c>
      <c r="AI482" t="s">
        <v>1466</v>
      </c>
    </row>
    <row r="483" spans="32:35" x14ac:dyDescent="0.25">
      <c r="AF483" t="s">
        <v>1300</v>
      </c>
      <c r="AG483" t="s">
        <v>1301</v>
      </c>
      <c r="AH483" t="str">
        <f t="shared" si="64"/>
        <v>A622125</v>
      </c>
      <c r="AI483" t="s">
        <v>1466</v>
      </c>
    </row>
    <row r="484" spans="32:35" x14ac:dyDescent="0.25">
      <c r="AF484" t="s">
        <v>1302</v>
      </c>
      <c r="AG484" t="s">
        <v>1303</v>
      </c>
      <c r="AH484" t="str">
        <f t="shared" si="64"/>
        <v>A622125</v>
      </c>
      <c r="AI484" t="s">
        <v>1466</v>
      </c>
    </row>
    <row r="485" spans="32:35" x14ac:dyDescent="0.25">
      <c r="AF485" t="s">
        <v>1304</v>
      </c>
      <c r="AG485" t="s">
        <v>1305</v>
      </c>
      <c r="AH485" t="str">
        <f t="shared" si="64"/>
        <v>A622125</v>
      </c>
      <c r="AI485" t="s">
        <v>1466</v>
      </c>
    </row>
    <row r="486" spans="32:35" x14ac:dyDescent="0.25">
      <c r="AF486" t="s">
        <v>1306</v>
      </c>
      <c r="AG486" t="s">
        <v>1307</v>
      </c>
      <c r="AH486" t="str">
        <f t="shared" si="64"/>
        <v>A622125</v>
      </c>
      <c r="AI486" t="s">
        <v>1466</v>
      </c>
    </row>
    <row r="487" spans="32:35" x14ac:dyDescent="0.25">
      <c r="AF487" t="s">
        <v>1308</v>
      </c>
      <c r="AG487" t="s">
        <v>1309</v>
      </c>
      <c r="AH487" t="str">
        <f t="shared" si="64"/>
        <v>A622125</v>
      </c>
      <c r="AI487" t="s">
        <v>1466</v>
      </c>
    </row>
    <row r="488" spans="32:35" x14ac:dyDescent="0.25">
      <c r="AF488" t="s">
        <v>1310</v>
      </c>
      <c r="AG488" t="s">
        <v>1311</v>
      </c>
      <c r="AH488" t="str">
        <f t="shared" si="64"/>
        <v>A622125</v>
      </c>
      <c r="AI488" t="s">
        <v>1466</v>
      </c>
    </row>
    <row r="489" spans="32:35" x14ac:dyDescent="0.25">
      <c r="AF489" t="s">
        <v>1312</v>
      </c>
      <c r="AG489" t="s">
        <v>1313</v>
      </c>
      <c r="AH489" t="str">
        <f t="shared" si="64"/>
        <v>A622125</v>
      </c>
      <c r="AI489" t="s">
        <v>1466</v>
      </c>
    </row>
    <row r="490" spans="32:35" x14ac:dyDescent="0.25">
      <c r="AF490" t="s">
        <v>1314</v>
      </c>
      <c r="AG490" t="s">
        <v>1315</v>
      </c>
      <c r="AH490" t="str">
        <f t="shared" si="64"/>
        <v>A622125</v>
      </c>
      <c r="AI490" t="s">
        <v>1466</v>
      </c>
    </row>
    <row r="491" spans="32:35" x14ac:dyDescent="0.25">
      <c r="AF491" t="s">
        <v>1317</v>
      </c>
      <c r="AG491" t="s">
        <v>1318</v>
      </c>
      <c r="AH491" t="str">
        <f t="shared" si="64"/>
        <v>A622125</v>
      </c>
      <c r="AI491" t="s">
        <v>1466</v>
      </c>
    </row>
    <row r="492" spans="32:35" x14ac:dyDescent="0.25">
      <c r="AF492" t="s">
        <v>1319</v>
      </c>
      <c r="AG492" t="s">
        <v>1320</v>
      </c>
      <c r="AH492" t="str">
        <f t="shared" si="64"/>
        <v>A622125</v>
      </c>
      <c r="AI492" t="s">
        <v>1466</v>
      </c>
    </row>
    <row r="493" spans="32:35" x14ac:dyDescent="0.25">
      <c r="AF493" t="s">
        <v>1321</v>
      </c>
      <c r="AG493" t="s">
        <v>1322</v>
      </c>
      <c r="AH493" t="str">
        <f t="shared" si="64"/>
        <v>A622125</v>
      </c>
      <c r="AI493" t="s">
        <v>1466</v>
      </c>
    </row>
    <row r="494" spans="32:35" x14ac:dyDescent="0.25">
      <c r="AF494" t="s">
        <v>1323</v>
      </c>
      <c r="AG494" t="s">
        <v>1324</v>
      </c>
      <c r="AH494" t="str">
        <f t="shared" si="64"/>
        <v>A622125</v>
      </c>
      <c r="AI494" t="s">
        <v>1466</v>
      </c>
    </row>
    <row r="495" spans="32:35" x14ac:dyDescent="0.25">
      <c r="AF495" t="s">
        <v>1325</v>
      </c>
      <c r="AG495" t="s">
        <v>1326</v>
      </c>
      <c r="AH495" t="str">
        <f t="shared" si="64"/>
        <v>A622125</v>
      </c>
      <c r="AI495" t="s">
        <v>1466</v>
      </c>
    </row>
    <row r="496" spans="32:35" x14ac:dyDescent="0.25">
      <c r="AF496" t="s">
        <v>1327</v>
      </c>
      <c r="AG496" t="s">
        <v>1328</v>
      </c>
      <c r="AH496" t="str">
        <f t="shared" si="64"/>
        <v>A622125</v>
      </c>
      <c r="AI496" t="s">
        <v>1466</v>
      </c>
    </row>
    <row r="497" spans="32:35" x14ac:dyDescent="0.25">
      <c r="AF497" t="s">
        <v>1329</v>
      </c>
      <c r="AG497" t="s">
        <v>1330</v>
      </c>
      <c r="AH497" t="str">
        <f t="shared" si="64"/>
        <v>A622125</v>
      </c>
      <c r="AI497" t="s">
        <v>1466</v>
      </c>
    </row>
    <row r="498" spans="32:35" x14ac:dyDescent="0.25">
      <c r="AF498" t="s">
        <v>1331</v>
      </c>
      <c r="AG498" t="s">
        <v>1332</v>
      </c>
      <c r="AH498" t="str">
        <f t="shared" si="64"/>
        <v>A622125</v>
      </c>
      <c r="AI498" t="s">
        <v>1466</v>
      </c>
    </row>
    <row r="499" spans="32:35" x14ac:dyDescent="0.25">
      <c r="AF499" t="s">
        <v>1333</v>
      </c>
      <c r="AG499" t="s">
        <v>1334</v>
      </c>
      <c r="AH499" t="str">
        <f t="shared" si="64"/>
        <v>A622125</v>
      </c>
      <c r="AI499" t="s">
        <v>1466</v>
      </c>
    </row>
    <row r="500" spans="32:35" x14ac:dyDescent="0.25">
      <c r="AF500" t="s">
        <v>1335</v>
      </c>
      <c r="AG500" t="s">
        <v>1336</v>
      </c>
      <c r="AH500" t="str">
        <f t="shared" si="64"/>
        <v>A622125</v>
      </c>
      <c r="AI500" t="s">
        <v>1466</v>
      </c>
    </row>
    <row r="501" spans="32:35" x14ac:dyDescent="0.25">
      <c r="AF501" t="s">
        <v>1337</v>
      </c>
      <c r="AG501" t="s">
        <v>1338</v>
      </c>
      <c r="AH501" t="str">
        <f t="shared" si="64"/>
        <v>A622125</v>
      </c>
      <c r="AI501" t="s">
        <v>1466</v>
      </c>
    </row>
    <row r="502" spans="32:35" x14ac:dyDescent="0.25">
      <c r="AF502" t="s">
        <v>1339</v>
      </c>
      <c r="AG502" t="s">
        <v>1340</v>
      </c>
      <c r="AH502" t="str">
        <f t="shared" si="64"/>
        <v>A622125</v>
      </c>
      <c r="AI502" t="s">
        <v>1466</v>
      </c>
    </row>
    <row r="503" spans="32:35" x14ac:dyDescent="0.25">
      <c r="AF503" t="s">
        <v>1341</v>
      </c>
      <c r="AG503" t="s">
        <v>1342</v>
      </c>
      <c r="AH503" t="str">
        <f t="shared" si="64"/>
        <v>A622125</v>
      </c>
      <c r="AI503" t="s">
        <v>1466</v>
      </c>
    </row>
    <row r="504" spans="32:35" x14ac:dyDescent="0.25">
      <c r="AF504" t="s">
        <v>1343</v>
      </c>
      <c r="AG504" t="s">
        <v>1344</v>
      </c>
      <c r="AH504" t="str">
        <f t="shared" si="64"/>
        <v>A622125</v>
      </c>
      <c r="AI504" t="s">
        <v>1466</v>
      </c>
    </row>
    <row r="505" spans="32:35" x14ac:dyDescent="0.25">
      <c r="AF505" t="s">
        <v>1345</v>
      </c>
      <c r="AG505" t="s">
        <v>1346</v>
      </c>
      <c r="AH505" t="str">
        <f t="shared" si="64"/>
        <v>A622125</v>
      </c>
      <c r="AI505" t="s">
        <v>1466</v>
      </c>
    </row>
    <row r="506" spans="32:35" x14ac:dyDescent="0.25">
      <c r="AF506" t="s">
        <v>1347</v>
      </c>
      <c r="AG506" t="s">
        <v>1348</v>
      </c>
      <c r="AH506" t="str">
        <f t="shared" si="64"/>
        <v>A622125</v>
      </c>
      <c r="AI506" t="s">
        <v>1466</v>
      </c>
    </row>
    <row r="507" spans="32:35" x14ac:dyDescent="0.25">
      <c r="AF507" t="s">
        <v>1349</v>
      </c>
      <c r="AG507" t="s">
        <v>1350</v>
      </c>
      <c r="AH507" t="str">
        <f t="shared" si="64"/>
        <v>A622125</v>
      </c>
      <c r="AI507" t="s">
        <v>1466</v>
      </c>
    </row>
    <row r="508" spans="32:35" x14ac:dyDescent="0.25">
      <c r="AF508" t="s">
        <v>1351</v>
      </c>
      <c r="AG508" t="s">
        <v>1352</v>
      </c>
      <c r="AH508" t="str">
        <f t="shared" si="64"/>
        <v>A622125</v>
      </c>
      <c r="AI508" t="s">
        <v>1466</v>
      </c>
    </row>
    <row r="509" spans="32:35" x14ac:dyDescent="0.25">
      <c r="AF509" t="s">
        <v>1353</v>
      </c>
      <c r="AG509" t="s">
        <v>1354</v>
      </c>
      <c r="AH509" t="str">
        <f t="shared" si="64"/>
        <v>A622125</v>
      </c>
      <c r="AI509" t="s">
        <v>1466</v>
      </c>
    </row>
    <row r="510" spans="32:35" x14ac:dyDescent="0.25">
      <c r="AF510" t="s">
        <v>1355</v>
      </c>
      <c r="AG510" t="s">
        <v>1356</v>
      </c>
      <c r="AH510" t="str">
        <f t="shared" si="64"/>
        <v>A622125</v>
      </c>
      <c r="AI510" t="s">
        <v>1466</v>
      </c>
    </row>
    <row r="511" spans="32:35" x14ac:dyDescent="0.25">
      <c r="AF511" t="s">
        <v>1357</v>
      </c>
      <c r="AG511" t="s">
        <v>1358</v>
      </c>
      <c r="AH511" t="str">
        <f t="shared" si="64"/>
        <v>A622125</v>
      </c>
      <c r="AI511" t="s">
        <v>1466</v>
      </c>
    </row>
    <row r="512" spans="32:35" x14ac:dyDescent="0.25">
      <c r="AF512" t="s">
        <v>1359</v>
      </c>
      <c r="AG512" t="s">
        <v>1360</v>
      </c>
      <c r="AH512" t="str">
        <f t="shared" si="64"/>
        <v>A622125</v>
      </c>
      <c r="AI512" t="s">
        <v>1466</v>
      </c>
    </row>
    <row r="513" spans="32:35" x14ac:dyDescent="0.25">
      <c r="AF513" t="s">
        <v>1361</v>
      </c>
      <c r="AG513" t="s">
        <v>1316</v>
      </c>
      <c r="AH513" t="str">
        <f t="shared" si="64"/>
        <v>A622125</v>
      </c>
      <c r="AI513" t="s">
        <v>1466</v>
      </c>
    </row>
    <row r="514" spans="32:35" x14ac:dyDescent="0.25">
      <c r="AF514" t="s">
        <v>1362</v>
      </c>
      <c r="AG514" t="s">
        <v>1363</v>
      </c>
      <c r="AH514" t="str">
        <f t="shared" si="64"/>
        <v>A622125</v>
      </c>
      <c r="AI514" t="s">
        <v>1466</v>
      </c>
    </row>
    <row r="515" spans="32:35" x14ac:dyDescent="0.25">
      <c r="AF515" t="s">
        <v>1364</v>
      </c>
      <c r="AG515" t="s">
        <v>1365</v>
      </c>
      <c r="AH515" t="str">
        <f t="shared" ref="AH515:AH578" si="65">LEFT(AF515,7)</f>
        <v>A622125</v>
      </c>
      <c r="AI515" t="s">
        <v>1466</v>
      </c>
    </row>
    <row r="516" spans="32:35" x14ac:dyDescent="0.25">
      <c r="AF516" t="s">
        <v>1366</v>
      </c>
      <c r="AG516" t="s">
        <v>1367</v>
      </c>
      <c r="AH516" t="str">
        <f t="shared" si="65"/>
        <v>A622125</v>
      </c>
      <c r="AI516" t="s">
        <v>1466</v>
      </c>
    </row>
    <row r="517" spans="32:35" x14ac:dyDescent="0.25">
      <c r="AF517" t="s">
        <v>1368</v>
      </c>
      <c r="AG517" t="s">
        <v>1369</v>
      </c>
      <c r="AH517" t="str">
        <f t="shared" si="65"/>
        <v>A622125</v>
      </c>
      <c r="AI517" t="s">
        <v>1466</v>
      </c>
    </row>
    <row r="518" spans="32:35" x14ac:dyDescent="0.25">
      <c r="AF518" t="s">
        <v>1370</v>
      </c>
      <c r="AG518" t="s">
        <v>1371</v>
      </c>
      <c r="AH518" t="str">
        <f t="shared" si="65"/>
        <v>A622125</v>
      </c>
      <c r="AI518" t="s">
        <v>1466</v>
      </c>
    </row>
    <row r="519" spans="32:35" x14ac:dyDescent="0.25">
      <c r="AF519" t="s">
        <v>1372</v>
      </c>
      <c r="AG519" t="s">
        <v>1373</v>
      </c>
      <c r="AH519" t="str">
        <f t="shared" si="65"/>
        <v>A622125</v>
      </c>
      <c r="AI519" t="s">
        <v>1466</v>
      </c>
    </row>
    <row r="520" spans="32:35" x14ac:dyDescent="0.25">
      <c r="AF520" t="s">
        <v>1374</v>
      </c>
      <c r="AG520" t="s">
        <v>1375</v>
      </c>
      <c r="AH520" t="str">
        <f t="shared" si="65"/>
        <v>A622125</v>
      </c>
      <c r="AI520" t="s">
        <v>1466</v>
      </c>
    </row>
    <row r="521" spans="32:35" x14ac:dyDescent="0.25">
      <c r="AF521" t="s">
        <v>1376</v>
      </c>
      <c r="AG521" t="s">
        <v>1377</v>
      </c>
      <c r="AH521" t="str">
        <f t="shared" si="65"/>
        <v>A622125</v>
      </c>
      <c r="AI521" t="s">
        <v>1466</v>
      </c>
    </row>
    <row r="522" spans="32:35" x14ac:dyDescent="0.25">
      <c r="AF522" t="s">
        <v>1378</v>
      </c>
      <c r="AG522" t="s">
        <v>1379</v>
      </c>
      <c r="AH522" t="str">
        <f t="shared" si="65"/>
        <v>A622125</v>
      </c>
      <c r="AI522" t="s">
        <v>1466</v>
      </c>
    </row>
    <row r="523" spans="32:35" x14ac:dyDescent="0.25">
      <c r="AF523" t="s">
        <v>1380</v>
      </c>
      <c r="AG523" t="s">
        <v>1381</v>
      </c>
      <c r="AH523" t="str">
        <f t="shared" si="65"/>
        <v>A622125</v>
      </c>
      <c r="AI523" t="s">
        <v>1466</v>
      </c>
    </row>
    <row r="524" spans="32:35" x14ac:dyDescent="0.25">
      <c r="AF524" t="s">
        <v>1382</v>
      </c>
      <c r="AG524" t="s">
        <v>1383</v>
      </c>
      <c r="AH524" t="str">
        <f t="shared" si="65"/>
        <v>A622125</v>
      </c>
      <c r="AI524" t="s">
        <v>1466</v>
      </c>
    </row>
    <row r="525" spans="32:35" x14ac:dyDescent="0.25">
      <c r="AF525" t="s">
        <v>1384</v>
      </c>
      <c r="AG525" t="s">
        <v>1385</v>
      </c>
      <c r="AH525" t="str">
        <f t="shared" si="65"/>
        <v>A622125</v>
      </c>
      <c r="AI525" t="s">
        <v>1466</v>
      </c>
    </row>
    <row r="526" spans="32:35" x14ac:dyDescent="0.25">
      <c r="AF526" t="s">
        <v>1386</v>
      </c>
      <c r="AG526" t="s">
        <v>1387</v>
      </c>
      <c r="AH526" t="str">
        <f t="shared" si="65"/>
        <v>A622125</v>
      </c>
      <c r="AI526" t="s">
        <v>1466</v>
      </c>
    </row>
    <row r="527" spans="32:35" x14ac:dyDescent="0.25">
      <c r="AF527" t="s">
        <v>1388</v>
      </c>
      <c r="AG527" t="s">
        <v>741</v>
      </c>
      <c r="AH527" t="str">
        <f t="shared" si="65"/>
        <v>A622125</v>
      </c>
      <c r="AI527" t="s">
        <v>1466</v>
      </c>
    </row>
    <row r="528" spans="32:35" x14ac:dyDescent="0.25">
      <c r="AF528" t="s">
        <v>1389</v>
      </c>
      <c r="AG528" t="s">
        <v>1390</v>
      </c>
      <c r="AH528" t="str">
        <f t="shared" si="65"/>
        <v>A622125</v>
      </c>
      <c r="AI528" t="s">
        <v>1466</v>
      </c>
    </row>
    <row r="529" spans="32:35" x14ac:dyDescent="0.25">
      <c r="AF529" t="s">
        <v>1391</v>
      </c>
      <c r="AG529" t="s">
        <v>1392</v>
      </c>
      <c r="AH529" t="str">
        <f t="shared" si="65"/>
        <v>A622125</v>
      </c>
      <c r="AI529" t="s">
        <v>1466</v>
      </c>
    </row>
    <row r="530" spans="32:35" x14ac:dyDescent="0.25">
      <c r="AF530" t="s">
        <v>1393</v>
      </c>
      <c r="AG530" t="s">
        <v>1394</v>
      </c>
      <c r="AH530" t="str">
        <f t="shared" si="65"/>
        <v>A622125</v>
      </c>
      <c r="AI530" t="s">
        <v>1466</v>
      </c>
    </row>
    <row r="531" spans="32:35" x14ac:dyDescent="0.25">
      <c r="AF531" t="s">
        <v>1395</v>
      </c>
      <c r="AG531" t="s">
        <v>1396</v>
      </c>
      <c r="AH531" t="str">
        <f t="shared" si="65"/>
        <v>A622125</v>
      </c>
      <c r="AI531" t="s">
        <v>1466</v>
      </c>
    </row>
    <row r="532" spans="32:35" x14ac:dyDescent="0.25">
      <c r="AF532" t="s">
        <v>1397</v>
      </c>
      <c r="AG532" t="s">
        <v>1398</v>
      </c>
      <c r="AH532" t="str">
        <f t="shared" si="65"/>
        <v>A622125</v>
      </c>
      <c r="AI532" t="s">
        <v>1466</v>
      </c>
    </row>
    <row r="533" spans="32:35" x14ac:dyDescent="0.25">
      <c r="AF533" t="s">
        <v>1399</v>
      </c>
      <c r="AG533" t="s">
        <v>1400</v>
      </c>
      <c r="AH533" t="str">
        <f t="shared" si="65"/>
        <v>A622125</v>
      </c>
      <c r="AI533" t="s">
        <v>1466</v>
      </c>
    </row>
    <row r="534" spans="32:35" x14ac:dyDescent="0.25">
      <c r="AF534" t="s">
        <v>1401</v>
      </c>
      <c r="AG534" t="s">
        <v>1402</v>
      </c>
      <c r="AH534" t="str">
        <f t="shared" si="65"/>
        <v>A622125</v>
      </c>
      <c r="AI534" t="s">
        <v>1466</v>
      </c>
    </row>
    <row r="535" spans="32:35" x14ac:dyDescent="0.25">
      <c r="AF535" t="s">
        <v>1403</v>
      </c>
      <c r="AG535" t="s">
        <v>1404</v>
      </c>
      <c r="AH535" t="str">
        <f t="shared" si="65"/>
        <v>A622125</v>
      </c>
      <c r="AI535" t="s">
        <v>1466</v>
      </c>
    </row>
    <row r="536" spans="32:35" x14ac:dyDescent="0.25">
      <c r="AF536" t="s">
        <v>1405</v>
      </c>
      <c r="AG536" t="s">
        <v>1202</v>
      </c>
      <c r="AH536" t="str">
        <f t="shared" si="65"/>
        <v>A622125</v>
      </c>
      <c r="AI536" t="s">
        <v>1466</v>
      </c>
    </row>
    <row r="537" spans="32:35" x14ac:dyDescent="0.25">
      <c r="AF537" t="s">
        <v>1406</v>
      </c>
      <c r="AG537" t="s">
        <v>1407</v>
      </c>
      <c r="AH537" t="str">
        <f t="shared" si="65"/>
        <v>A622125</v>
      </c>
      <c r="AI537" t="s">
        <v>1466</v>
      </c>
    </row>
    <row r="538" spans="32:35" x14ac:dyDescent="0.25">
      <c r="AF538" t="s">
        <v>1408</v>
      </c>
      <c r="AG538" t="s">
        <v>1409</v>
      </c>
      <c r="AH538" t="str">
        <f t="shared" si="65"/>
        <v>A622125</v>
      </c>
      <c r="AI538" t="s">
        <v>1466</v>
      </c>
    </row>
    <row r="539" spans="32:35" x14ac:dyDescent="0.25">
      <c r="AF539" t="s">
        <v>1410</v>
      </c>
      <c r="AG539" t="s">
        <v>1411</v>
      </c>
      <c r="AH539" t="str">
        <f t="shared" si="65"/>
        <v>A622125</v>
      </c>
      <c r="AI539" t="s">
        <v>1466</v>
      </c>
    </row>
    <row r="540" spans="32:35" x14ac:dyDescent="0.25">
      <c r="AF540" t="s">
        <v>1412</v>
      </c>
      <c r="AG540" t="s">
        <v>1413</v>
      </c>
      <c r="AH540" t="str">
        <f t="shared" si="65"/>
        <v>A622125</v>
      </c>
      <c r="AI540" t="s">
        <v>1466</v>
      </c>
    </row>
    <row r="541" spans="32:35" x14ac:dyDescent="0.25">
      <c r="AF541" t="s">
        <v>1414</v>
      </c>
      <c r="AG541" t="s">
        <v>1415</v>
      </c>
      <c r="AH541" t="str">
        <f t="shared" si="65"/>
        <v>A622125</v>
      </c>
      <c r="AI541" t="s">
        <v>1466</v>
      </c>
    </row>
    <row r="542" spans="32:35" x14ac:dyDescent="0.25">
      <c r="AF542" t="s">
        <v>1416</v>
      </c>
      <c r="AG542" t="s">
        <v>1417</v>
      </c>
      <c r="AH542" t="str">
        <f t="shared" si="65"/>
        <v>A622125</v>
      </c>
      <c r="AI542" t="s">
        <v>1466</v>
      </c>
    </row>
    <row r="543" spans="32:35" x14ac:dyDescent="0.25">
      <c r="AF543" t="s">
        <v>1418</v>
      </c>
      <c r="AG543" t="s">
        <v>854</v>
      </c>
      <c r="AH543" t="str">
        <f t="shared" si="65"/>
        <v>A622125</v>
      </c>
      <c r="AI543" t="s">
        <v>1466</v>
      </c>
    </row>
    <row r="544" spans="32:35" x14ac:dyDescent="0.25">
      <c r="AF544" t="s">
        <v>1419</v>
      </c>
      <c r="AG544" t="s">
        <v>1420</v>
      </c>
      <c r="AH544" t="str">
        <f t="shared" si="65"/>
        <v>A622125</v>
      </c>
      <c r="AI544" t="s">
        <v>1466</v>
      </c>
    </row>
    <row r="545" spans="32:35" x14ac:dyDescent="0.25">
      <c r="AF545" t="s">
        <v>1826</v>
      </c>
      <c r="AG545" t="s">
        <v>1827</v>
      </c>
      <c r="AH545" t="str">
        <f t="shared" si="65"/>
        <v>A622125</v>
      </c>
      <c r="AI545" t="s">
        <v>1466</v>
      </c>
    </row>
    <row r="546" spans="32:35" x14ac:dyDescent="0.25">
      <c r="AF546" t="s">
        <v>1828</v>
      </c>
      <c r="AG546" t="s">
        <v>1829</v>
      </c>
      <c r="AH546" t="str">
        <f t="shared" si="65"/>
        <v>A622125</v>
      </c>
      <c r="AI546" t="s">
        <v>1466</v>
      </c>
    </row>
    <row r="547" spans="32:35" x14ac:dyDescent="0.25">
      <c r="AF547" t="s">
        <v>1830</v>
      </c>
      <c r="AG547" t="s">
        <v>1831</v>
      </c>
      <c r="AH547" t="str">
        <f t="shared" si="65"/>
        <v>A622125</v>
      </c>
      <c r="AI547" t="s">
        <v>1466</v>
      </c>
    </row>
    <row r="548" spans="32:35" x14ac:dyDescent="0.25">
      <c r="AF548" t="s">
        <v>1832</v>
      </c>
      <c r="AG548" t="s">
        <v>1833</v>
      </c>
      <c r="AH548" t="str">
        <f t="shared" si="65"/>
        <v>A622125</v>
      </c>
      <c r="AI548" t="s">
        <v>1466</v>
      </c>
    </row>
    <row r="549" spans="32:35" x14ac:dyDescent="0.25">
      <c r="AF549" t="s">
        <v>1834</v>
      </c>
      <c r="AG549" t="s">
        <v>1835</v>
      </c>
      <c r="AH549" t="str">
        <f t="shared" si="65"/>
        <v>A622125</v>
      </c>
      <c r="AI549" t="s">
        <v>1466</v>
      </c>
    </row>
    <row r="550" spans="32:35" x14ac:dyDescent="0.25">
      <c r="AF550" t="s">
        <v>1836</v>
      </c>
      <c r="AG550" t="s">
        <v>1837</v>
      </c>
      <c r="AH550" t="str">
        <f t="shared" si="65"/>
        <v>A622125</v>
      </c>
      <c r="AI550" t="s">
        <v>1466</v>
      </c>
    </row>
    <row r="551" spans="32:35" x14ac:dyDescent="0.25">
      <c r="AF551" t="s">
        <v>1838</v>
      </c>
      <c r="AG551" t="s">
        <v>1839</v>
      </c>
      <c r="AH551" t="str">
        <f t="shared" si="65"/>
        <v>A622125</v>
      </c>
      <c r="AI551" t="s">
        <v>1466</v>
      </c>
    </row>
    <row r="552" spans="32:35" x14ac:dyDescent="0.25">
      <c r="AF552" t="s">
        <v>1840</v>
      </c>
      <c r="AG552" t="s">
        <v>1841</v>
      </c>
      <c r="AH552" t="str">
        <f t="shared" si="65"/>
        <v>A622125</v>
      </c>
      <c r="AI552" t="s">
        <v>1466</v>
      </c>
    </row>
    <row r="553" spans="32:35" x14ac:dyDescent="0.25">
      <c r="AF553" t="s">
        <v>1842</v>
      </c>
      <c r="AG553" t="s">
        <v>1843</v>
      </c>
      <c r="AH553" t="str">
        <f t="shared" si="65"/>
        <v>A622125</v>
      </c>
      <c r="AI553" t="s">
        <v>1466</v>
      </c>
    </row>
    <row r="554" spans="32:35" x14ac:dyDescent="0.25">
      <c r="AF554" t="s">
        <v>1844</v>
      </c>
      <c r="AG554" t="s">
        <v>1845</v>
      </c>
      <c r="AH554" t="str">
        <f t="shared" si="65"/>
        <v>A622125</v>
      </c>
      <c r="AI554" t="s">
        <v>1466</v>
      </c>
    </row>
    <row r="555" spans="32:35" x14ac:dyDescent="0.25">
      <c r="AF555" t="s">
        <v>1846</v>
      </c>
      <c r="AG555" t="s">
        <v>1847</v>
      </c>
      <c r="AH555" t="str">
        <f t="shared" si="65"/>
        <v>A622125</v>
      </c>
      <c r="AI555" t="s">
        <v>1466</v>
      </c>
    </row>
    <row r="556" spans="32:35" x14ac:dyDescent="0.25">
      <c r="AF556" t="s">
        <v>1848</v>
      </c>
      <c r="AG556" t="s">
        <v>1849</v>
      </c>
      <c r="AH556" t="str">
        <f t="shared" si="65"/>
        <v>A622125</v>
      </c>
      <c r="AI556" t="s">
        <v>1466</v>
      </c>
    </row>
    <row r="557" spans="32:35" x14ac:dyDescent="0.25">
      <c r="AF557" t="s">
        <v>1850</v>
      </c>
      <c r="AG557" t="s">
        <v>1851</v>
      </c>
      <c r="AH557" t="str">
        <f t="shared" si="65"/>
        <v>A622125</v>
      </c>
      <c r="AI557" t="s">
        <v>1466</v>
      </c>
    </row>
    <row r="558" spans="32:35" x14ac:dyDescent="0.25">
      <c r="AF558" t="s">
        <v>1852</v>
      </c>
      <c r="AG558" t="s">
        <v>1853</v>
      </c>
      <c r="AH558" t="str">
        <f t="shared" si="65"/>
        <v>A622125</v>
      </c>
      <c r="AI558" t="s">
        <v>1466</v>
      </c>
    </row>
    <row r="559" spans="32:35" x14ac:dyDescent="0.25">
      <c r="AF559" t="s">
        <v>1854</v>
      </c>
      <c r="AG559" t="s">
        <v>1855</v>
      </c>
      <c r="AH559" t="str">
        <f t="shared" si="65"/>
        <v>A622125</v>
      </c>
      <c r="AI559" t="s">
        <v>1466</v>
      </c>
    </row>
    <row r="560" spans="32:35" x14ac:dyDescent="0.25">
      <c r="AF560" t="s">
        <v>1856</v>
      </c>
      <c r="AG560" t="s">
        <v>1857</v>
      </c>
      <c r="AH560" t="str">
        <f t="shared" si="65"/>
        <v>A622125</v>
      </c>
      <c r="AI560" t="s">
        <v>1466</v>
      </c>
    </row>
    <row r="561" spans="32:35" x14ac:dyDescent="0.25">
      <c r="AF561" t="s">
        <v>1858</v>
      </c>
      <c r="AG561" t="s">
        <v>1859</v>
      </c>
      <c r="AH561" t="str">
        <f t="shared" si="65"/>
        <v>A622125</v>
      </c>
      <c r="AI561" t="s">
        <v>1466</v>
      </c>
    </row>
    <row r="562" spans="32:35" x14ac:dyDescent="0.25">
      <c r="AF562" t="s">
        <v>1860</v>
      </c>
      <c r="AG562" t="s">
        <v>1861</v>
      </c>
      <c r="AH562" t="str">
        <f t="shared" si="65"/>
        <v>A622125</v>
      </c>
      <c r="AI562" t="s">
        <v>1466</v>
      </c>
    </row>
    <row r="563" spans="32:35" x14ac:dyDescent="0.25">
      <c r="AF563" t="s">
        <v>1862</v>
      </c>
      <c r="AG563" t="s">
        <v>1863</v>
      </c>
      <c r="AH563" t="str">
        <f t="shared" si="65"/>
        <v>A622125</v>
      </c>
      <c r="AI563" t="s">
        <v>1466</v>
      </c>
    </row>
    <row r="564" spans="32:35" x14ac:dyDescent="0.25">
      <c r="AF564" t="s">
        <v>1864</v>
      </c>
      <c r="AG564" t="s">
        <v>1865</v>
      </c>
      <c r="AH564" t="str">
        <f t="shared" si="65"/>
        <v>A622125</v>
      </c>
      <c r="AI564" t="s">
        <v>1466</v>
      </c>
    </row>
    <row r="565" spans="32:35" x14ac:dyDescent="0.25">
      <c r="AF565" t="s">
        <v>1866</v>
      </c>
      <c r="AG565" t="s">
        <v>1867</v>
      </c>
      <c r="AH565" t="str">
        <f t="shared" si="65"/>
        <v>A622125</v>
      </c>
      <c r="AI565" t="s">
        <v>1466</v>
      </c>
    </row>
    <row r="566" spans="32:35" x14ac:dyDescent="0.25">
      <c r="AF566" t="s">
        <v>1868</v>
      </c>
      <c r="AG566" t="s">
        <v>1869</v>
      </c>
      <c r="AH566" t="str">
        <f t="shared" si="65"/>
        <v>A622125</v>
      </c>
      <c r="AI566" t="s">
        <v>1466</v>
      </c>
    </row>
    <row r="567" spans="32:35" x14ac:dyDescent="0.25">
      <c r="AF567" t="s">
        <v>1870</v>
      </c>
      <c r="AG567" t="s">
        <v>1871</v>
      </c>
      <c r="AH567" t="str">
        <f t="shared" si="65"/>
        <v>A622125</v>
      </c>
      <c r="AI567" t="s">
        <v>1466</v>
      </c>
    </row>
    <row r="568" spans="32:35" x14ac:dyDescent="0.25">
      <c r="AF568" t="s">
        <v>1872</v>
      </c>
      <c r="AG568" t="s">
        <v>1873</v>
      </c>
      <c r="AH568" t="str">
        <f t="shared" si="65"/>
        <v>A622125</v>
      </c>
      <c r="AI568" t="s">
        <v>1466</v>
      </c>
    </row>
    <row r="569" spans="32:35" x14ac:dyDescent="0.25">
      <c r="AF569" t="s">
        <v>1874</v>
      </c>
      <c r="AG569" t="s">
        <v>1875</v>
      </c>
      <c r="AH569" t="str">
        <f t="shared" si="65"/>
        <v>A622125</v>
      </c>
      <c r="AI569" t="s">
        <v>1466</v>
      </c>
    </row>
    <row r="570" spans="32:35" x14ac:dyDescent="0.25">
      <c r="AF570" t="s">
        <v>1876</v>
      </c>
      <c r="AG570" t="s">
        <v>1877</v>
      </c>
      <c r="AH570" t="str">
        <f t="shared" si="65"/>
        <v>A622125</v>
      </c>
      <c r="AI570" t="s">
        <v>1466</v>
      </c>
    </row>
    <row r="571" spans="32:35" x14ac:dyDescent="0.25">
      <c r="AF571" t="s">
        <v>1878</v>
      </c>
      <c r="AG571" t="s">
        <v>1879</v>
      </c>
      <c r="AH571" t="str">
        <f t="shared" si="65"/>
        <v>A622125</v>
      </c>
      <c r="AI571" t="s">
        <v>1466</v>
      </c>
    </row>
    <row r="572" spans="32:35" x14ac:dyDescent="0.25">
      <c r="AF572" t="s">
        <v>1880</v>
      </c>
      <c r="AG572" t="s">
        <v>1881</v>
      </c>
      <c r="AH572" t="str">
        <f t="shared" si="65"/>
        <v>A622125</v>
      </c>
      <c r="AI572" t="s">
        <v>1466</v>
      </c>
    </row>
    <row r="573" spans="32:35" x14ac:dyDescent="0.25">
      <c r="AF573" t="s">
        <v>1882</v>
      </c>
      <c r="AG573" t="s">
        <v>1883</v>
      </c>
      <c r="AH573" t="str">
        <f t="shared" si="65"/>
        <v>A622125</v>
      </c>
      <c r="AI573" t="s">
        <v>1466</v>
      </c>
    </row>
    <row r="574" spans="32:35" x14ac:dyDescent="0.25">
      <c r="AF574" t="s">
        <v>1884</v>
      </c>
      <c r="AG574" t="s">
        <v>1885</v>
      </c>
      <c r="AH574" t="str">
        <f t="shared" si="65"/>
        <v>A622125</v>
      </c>
      <c r="AI574" t="s">
        <v>1466</v>
      </c>
    </row>
    <row r="575" spans="32:35" x14ac:dyDescent="0.25">
      <c r="AF575" t="s">
        <v>1886</v>
      </c>
      <c r="AG575" t="s">
        <v>1887</v>
      </c>
      <c r="AH575" t="str">
        <f t="shared" si="65"/>
        <v>A622125</v>
      </c>
      <c r="AI575" t="s">
        <v>1466</v>
      </c>
    </row>
    <row r="576" spans="32:35" x14ac:dyDescent="0.25">
      <c r="AF576" t="s">
        <v>1888</v>
      </c>
      <c r="AG576" t="s">
        <v>1889</v>
      </c>
      <c r="AH576" t="str">
        <f t="shared" si="65"/>
        <v>A622125</v>
      </c>
      <c r="AI576" t="s">
        <v>1466</v>
      </c>
    </row>
    <row r="577" spans="32:35" x14ac:dyDescent="0.25">
      <c r="AF577" t="s">
        <v>1890</v>
      </c>
      <c r="AG577" t="s">
        <v>1891</v>
      </c>
      <c r="AH577" t="str">
        <f t="shared" si="65"/>
        <v>A622125</v>
      </c>
      <c r="AI577" t="s">
        <v>1466</v>
      </c>
    </row>
    <row r="578" spans="32:35" x14ac:dyDescent="0.25">
      <c r="AF578" t="s">
        <v>1892</v>
      </c>
      <c r="AG578" t="s">
        <v>1893</v>
      </c>
      <c r="AH578" t="str">
        <f t="shared" si="65"/>
        <v>A622125</v>
      </c>
      <c r="AI578" t="s">
        <v>1466</v>
      </c>
    </row>
    <row r="579" spans="32:35" x14ac:dyDescent="0.25">
      <c r="AF579" t="s">
        <v>1894</v>
      </c>
      <c r="AG579" t="s">
        <v>1895</v>
      </c>
      <c r="AH579" t="str">
        <f t="shared" ref="AH579:AH631" si="66">LEFT(AF579,7)</f>
        <v>A622125</v>
      </c>
      <c r="AI579" t="s">
        <v>1466</v>
      </c>
    </row>
    <row r="580" spans="32:35" x14ac:dyDescent="0.25">
      <c r="AF580" t="s">
        <v>1896</v>
      </c>
      <c r="AG580" t="s">
        <v>1897</v>
      </c>
      <c r="AH580" t="str">
        <f t="shared" si="66"/>
        <v>A622125</v>
      </c>
      <c r="AI580" t="s">
        <v>1466</v>
      </c>
    </row>
    <row r="581" spans="32:35" x14ac:dyDescent="0.25">
      <c r="AF581" t="s">
        <v>1898</v>
      </c>
      <c r="AG581" t="s">
        <v>1899</v>
      </c>
      <c r="AH581" t="str">
        <f t="shared" si="66"/>
        <v>A622125</v>
      </c>
      <c r="AI581" t="s">
        <v>1466</v>
      </c>
    </row>
    <row r="582" spans="32:35" x14ac:dyDescent="0.25">
      <c r="AF582" t="s">
        <v>1900</v>
      </c>
      <c r="AG582" t="s">
        <v>1901</v>
      </c>
      <c r="AH582" t="str">
        <f t="shared" si="66"/>
        <v>A622125</v>
      </c>
      <c r="AI582" t="s">
        <v>1466</v>
      </c>
    </row>
    <row r="583" spans="32:35" x14ac:dyDescent="0.25">
      <c r="AF583" t="s">
        <v>1902</v>
      </c>
      <c r="AG583" t="s">
        <v>1903</v>
      </c>
      <c r="AH583" t="str">
        <f t="shared" si="66"/>
        <v>A622125</v>
      </c>
      <c r="AI583" t="s">
        <v>1466</v>
      </c>
    </row>
    <row r="584" spans="32:35" x14ac:dyDescent="0.25">
      <c r="AF584" t="s">
        <v>1904</v>
      </c>
      <c r="AG584" t="s">
        <v>1905</v>
      </c>
      <c r="AH584" t="str">
        <f t="shared" si="66"/>
        <v>A622125</v>
      </c>
      <c r="AI584" t="s">
        <v>1466</v>
      </c>
    </row>
    <row r="585" spans="32:35" x14ac:dyDescent="0.25">
      <c r="AF585" t="s">
        <v>1906</v>
      </c>
      <c r="AG585" t="s">
        <v>1907</v>
      </c>
      <c r="AH585" t="str">
        <f t="shared" si="66"/>
        <v>A622125</v>
      </c>
      <c r="AI585" t="s">
        <v>1466</v>
      </c>
    </row>
    <row r="586" spans="32:35" x14ac:dyDescent="0.25">
      <c r="AF586" t="s">
        <v>1908</v>
      </c>
      <c r="AG586" t="s">
        <v>1909</v>
      </c>
      <c r="AH586" t="str">
        <f t="shared" si="66"/>
        <v>A622125</v>
      </c>
      <c r="AI586" t="s">
        <v>1466</v>
      </c>
    </row>
    <row r="587" spans="32:35" x14ac:dyDescent="0.25">
      <c r="AF587" t="s">
        <v>1910</v>
      </c>
      <c r="AG587" t="s">
        <v>1911</v>
      </c>
      <c r="AH587" t="str">
        <f t="shared" si="66"/>
        <v>A622125</v>
      </c>
      <c r="AI587" t="s">
        <v>1466</v>
      </c>
    </row>
    <row r="588" spans="32:35" x14ac:dyDescent="0.25">
      <c r="AF588" t="s">
        <v>1912</v>
      </c>
      <c r="AG588" t="s">
        <v>1913</v>
      </c>
      <c r="AH588" t="str">
        <f t="shared" si="66"/>
        <v>A622125</v>
      </c>
      <c r="AI588" t="s">
        <v>1466</v>
      </c>
    </row>
    <row r="589" spans="32:35" x14ac:dyDescent="0.25">
      <c r="AF589" t="s">
        <v>1914</v>
      </c>
      <c r="AG589" t="s">
        <v>1915</v>
      </c>
      <c r="AH589" t="str">
        <f t="shared" si="66"/>
        <v>A622125</v>
      </c>
      <c r="AI589" t="s">
        <v>1466</v>
      </c>
    </row>
    <row r="590" spans="32:35" x14ac:dyDescent="0.25">
      <c r="AF590" t="s">
        <v>1916</v>
      </c>
      <c r="AG590" t="s">
        <v>1917</v>
      </c>
      <c r="AH590" t="str">
        <f t="shared" si="66"/>
        <v>A622125</v>
      </c>
      <c r="AI590" t="s">
        <v>1466</v>
      </c>
    </row>
    <row r="591" spans="32:35" x14ac:dyDescent="0.25">
      <c r="AF591" t="s">
        <v>1918</v>
      </c>
      <c r="AG591" t="s">
        <v>1919</v>
      </c>
      <c r="AH591" t="str">
        <f t="shared" si="66"/>
        <v>A622125</v>
      </c>
      <c r="AI591" t="s">
        <v>1466</v>
      </c>
    </row>
    <row r="592" spans="32:35" x14ac:dyDescent="0.25">
      <c r="AF592" t="s">
        <v>1421</v>
      </c>
      <c r="AG592" t="s">
        <v>1282</v>
      </c>
      <c r="AH592" t="str">
        <f t="shared" si="66"/>
        <v>K622128</v>
      </c>
      <c r="AI592" t="s">
        <v>1466</v>
      </c>
    </row>
    <row r="593" spans="32:35" x14ac:dyDescent="0.25">
      <c r="AF593" t="s">
        <v>1422</v>
      </c>
      <c r="AG593" t="s">
        <v>681</v>
      </c>
      <c r="AH593" t="str">
        <f t="shared" si="66"/>
        <v>K622128</v>
      </c>
      <c r="AI593" t="s">
        <v>1466</v>
      </c>
    </row>
    <row r="594" spans="32:35" x14ac:dyDescent="0.25">
      <c r="AF594" t="s">
        <v>1423</v>
      </c>
      <c r="AG594" t="s">
        <v>1424</v>
      </c>
      <c r="AH594" t="str">
        <f t="shared" si="66"/>
        <v>K622128</v>
      </c>
      <c r="AI594" t="s">
        <v>1466</v>
      </c>
    </row>
    <row r="595" spans="32:35" x14ac:dyDescent="0.25">
      <c r="AF595" t="s">
        <v>1425</v>
      </c>
      <c r="AG595" t="s">
        <v>1426</v>
      </c>
      <c r="AH595" t="str">
        <f t="shared" si="66"/>
        <v>K622128</v>
      </c>
      <c r="AI595" t="s">
        <v>1466</v>
      </c>
    </row>
    <row r="596" spans="32:35" x14ac:dyDescent="0.25">
      <c r="AF596" t="s">
        <v>1427</v>
      </c>
      <c r="AG596" t="s">
        <v>676</v>
      </c>
      <c r="AH596" t="str">
        <f t="shared" si="66"/>
        <v>K622128</v>
      </c>
      <c r="AI596" t="s">
        <v>1466</v>
      </c>
    </row>
    <row r="597" spans="32:35" x14ac:dyDescent="0.25">
      <c r="AF597" t="s">
        <v>1428</v>
      </c>
      <c r="AG597" t="s">
        <v>1259</v>
      </c>
      <c r="AH597" t="str">
        <f t="shared" si="66"/>
        <v>K622128</v>
      </c>
      <c r="AI597" t="s">
        <v>1466</v>
      </c>
    </row>
    <row r="598" spans="32:35" x14ac:dyDescent="0.25">
      <c r="AF598" t="s">
        <v>1429</v>
      </c>
      <c r="AG598" t="s">
        <v>684</v>
      </c>
      <c r="AH598" t="str">
        <f t="shared" si="66"/>
        <v>K622128</v>
      </c>
      <c r="AI598" t="s">
        <v>1466</v>
      </c>
    </row>
    <row r="599" spans="32:35" x14ac:dyDescent="0.25">
      <c r="AF599" t="s">
        <v>1430</v>
      </c>
      <c r="AG599" t="s">
        <v>1431</v>
      </c>
      <c r="AH599" t="str">
        <f t="shared" si="66"/>
        <v>K628080</v>
      </c>
      <c r="AI599" t="s">
        <v>1457</v>
      </c>
    </row>
    <row r="600" spans="32:35" x14ac:dyDescent="0.25">
      <c r="AF600" t="s">
        <v>1432</v>
      </c>
      <c r="AG600" t="s">
        <v>1433</v>
      </c>
      <c r="AH600" t="str">
        <f t="shared" si="66"/>
        <v>K628081</v>
      </c>
      <c r="AI600" t="s">
        <v>1457</v>
      </c>
    </row>
    <row r="601" spans="32:35" x14ac:dyDescent="0.25">
      <c r="AF601" t="s">
        <v>1434</v>
      </c>
      <c r="AG601" t="s">
        <v>723</v>
      </c>
      <c r="AH601" t="str">
        <f t="shared" si="66"/>
        <v>K628081</v>
      </c>
      <c r="AI601" t="s">
        <v>1457</v>
      </c>
    </row>
    <row r="602" spans="32:35" x14ac:dyDescent="0.25">
      <c r="AF602" t="s">
        <v>1435</v>
      </c>
      <c r="AG602" t="s">
        <v>1431</v>
      </c>
      <c r="AH602" t="str">
        <f t="shared" si="66"/>
        <v>K628081</v>
      </c>
      <c r="AI602" t="s">
        <v>1457</v>
      </c>
    </row>
    <row r="603" spans="32:35" x14ac:dyDescent="0.25">
      <c r="AF603" t="s">
        <v>1920</v>
      </c>
      <c r="AG603" t="s">
        <v>1921</v>
      </c>
      <c r="AH603" t="str">
        <f t="shared" si="66"/>
        <v>K628081</v>
      </c>
      <c r="AI603" t="s">
        <v>1457</v>
      </c>
    </row>
    <row r="604" spans="32:35" x14ac:dyDescent="0.25">
      <c r="AF604" t="s">
        <v>1922</v>
      </c>
      <c r="AG604" t="s">
        <v>1923</v>
      </c>
      <c r="AH604" t="str">
        <f t="shared" si="66"/>
        <v>K628081</v>
      </c>
      <c r="AI604" t="s">
        <v>1457</v>
      </c>
    </row>
    <row r="605" spans="32:35" x14ac:dyDescent="0.25">
      <c r="AF605" t="s">
        <v>1436</v>
      </c>
      <c r="AG605" t="s">
        <v>1437</v>
      </c>
      <c r="AH605" t="str">
        <f t="shared" si="66"/>
        <v>K628087</v>
      </c>
      <c r="AI605" t="s">
        <v>1924</v>
      </c>
    </row>
    <row r="606" spans="32:35" x14ac:dyDescent="0.25">
      <c r="AF606" t="s">
        <v>1438</v>
      </c>
      <c r="AG606" t="s">
        <v>1439</v>
      </c>
      <c r="AH606" t="str">
        <f t="shared" si="66"/>
        <v>K628087</v>
      </c>
      <c r="AI606" t="s">
        <v>1924</v>
      </c>
    </row>
    <row r="607" spans="32:35" x14ac:dyDescent="0.25">
      <c r="AF607" t="s">
        <v>1925</v>
      </c>
      <c r="AG607" t="s">
        <v>1926</v>
      </c>
      <c r="AH607" t="str">
        <f t="shared" si="66"/>
        <v>A579073</v>
      </c>
      <c r="AI607" t="s">
        <v>1457</v>
      </c>
    </row>
    <row r="608" spans="32:35" x14ac:dyDescent="0.25">
      <c r="AF608" t="s">
        <v>1927</v>
      </c>
      <c r="AG608" t="s">
        <v>1928</v>
      </c>
      <c r="AH608" t="str">
        <f t="shared" si="66"/>
        <v>A580072</v>
      </c>
      <c r="AI608" t="s">
        <v>1457</v>
      </c>
    </row>
    <row r="609" spans="32:35" x14ac:dyDescent="0.25">
      <c r="AF609" t="s">
        <v>1929</v>
      </c>
      <c r="AG609" t="s">
        <v>1930</v>
      </c>
      <c r="AH609" t="str">
        <f t="shared" si="66"/>
        <v>K767054</v>
      </c>
      <c r="AI609" t="s">
        <v>1457</v>
      </c>
    </row>
    <row r="610" spans="32:35" x14ac:dyDescent="0.25">
      <c r="AF610" t="s">
        <v>1931</v>
      </c>
      <c r="AG610" t="s">
        <v>1932</v>
      </c>
      <c r="AH610" t="str">
        <f t="shared" si="66"/>
        <v>A867021</v>
      </c>
      <c r="AI610" t="s">
        <v>593</v>
      </c>
    </row>
    <row r="611" spans="32:35" x14ac:dyDescent="0.25">
      <c r="AF611" t="s">
        <v>1933</v>
      </c>
      <c r="AG611" t="s">
        <v>1934</v>
      </c>
      <c r="AH611" t="str">
        <f t="shared" si="66"/>
        <v>A867021</v>
      </c>
      <c r="AI611" t="s">
        <v>593</v>
      </c>
    </row>
    <row r="612" spans="32:35" x14ac:dyDescent="0.25">
      <c r="AF612" t="s">
        <v>1935</v>
      </c>
      <c r="AG612" t="s">
        <v>1936</v>
      </c>
      <c r="AH612" t="str">
        <f t="shared" si="66"/>
        <v>A867021</v>
      </c>
      <c r="AI612" t="s">
        <v>593</v>
      </c>
    </row>
    <row r="613" spans="32:35" x14ac:dyDescent="0.25">
      <c r="AF613" t="s">
        <v>1937</v>
      </c>
      <c r="AG613" t="s">
        <v>1938</v>
      </c>
      <c r="AH613" t="str">
        <f t="shared" si="66"/>
        <v>K867020</v>
      </c>
      <c r="AI613" t="s">
        <v>593</v>
      </c>
    </row>
    <row r="614" spans="32:35" x14ac:dyDescent="0.25">
      <c r="AF614" t="s">
        <v>1939</v>
      </c>
      <c r="AG614" t="s">
        <v>1940</v>
      </c>
      <c r="AH614" t="str">
        <f t="shared" si="66"/>
        <v>K814011</v>
      </c>
      <c r="AI614" t="s">
        <v>1457</v>
      </c>
    </row>
    <row r="615" spans="32:35" x14ac:dyDescent="0.25">
      <c r="AF615" t="s">
        <v>1941</v>
      </c>
      <c r="AG615" t="s">
        <v>1942</v>
      </c>
      <c r="AH615" t="str">
        <f t="shared" si="66"/>
        <v>K814013</v>
      </c>
      <c r="AI615" t="s">
        <v>1457</v>
      </c>
    </row>
    <row r="616" spans="32:35" x14ac:dyDescent="0.25">
      <c r="AF616" t="s">
        <v>1943</v>
      </c>
      <c r="AG616" t="s">
        <v>1944</v>
      </c>
      <c r="AH616" t="str">
        <f t="shared" si="66"/>
        <v>A848051</v>
      </c>
      <c r="AI616" t="s">
        <v>1457</v>
      </c>
    </row>
    <row r="617" spans="32:35" x14ac:dyDescent="0.25">
      <c r="AF617" t="s">
        <v>1945</v>
      </c>
      <c r="AG617" t="s">
        <v>1946</v>
      </c>
      <c r="AH617" t="str">
        <f t="shared" si="66"/>
        <v>A848051</v>
      </c>
      <c r="AI617" t="s">
        <v>1457</v>
      </c>
    </row>
    <row r="618" spans="32:35" x14ac:dyDescent="0.25">
      <c r="AF618" t="s">
        <v>1947</v>
      </c>
      <c r="AG618" t="s">
        <v>1948</v>
      </c>
      <c r="AH618" t="str">
        <f t="shared" si="66"/>
        <v>A848051</v>
      </c>
      <c r="AI618" t="s">
        <v>1457</v>
      </c>
    </row>
    <row r="619" spans="32:35" x14ac:dyDescent="0.25">
      <c r="AF619" t="s">
        <v>1949</v>
      </c>
      <c r="AG619" t="s">
        <v>1950</v>
      </c>
      <c r="AH619" t="str">
        <f t="shared" si="66"/>
        <v>A848051</v>
      </c>
      <c r="AI619" t="s">
        <v>1457</v>
      </c>
    </row>
    <row r="620" spans="32:35" x14ac:dyDescent="0.25">
      <c r="AF620" t="s">
        <v>1951</v>
      </c>
      <c r="AG620" t="s">
        <v>1952</v>
      </c>
      <c r="AH620" t="str">
        <f t="shared" si="66"/>
        <v>A848051</v>
      </c>
      <c r="AI620" t="s">
        <v>1457</v>
      </c>
    </row>
    <row r="621" spans="32:35" x14ac:dyDescent="0.25">
      <c r="AF621" t="s">
        <v>1953</v>
      </c>
      <c r="AG621" t="s">
        <v>1954</v>
      </c>
      <c r="AH621" t="str">
        <f t="shared" si="66"/>
        <v>A848051</v>
      </c>
      <c r="AI621" t="s">
        <v>1457</v>
      </c>
    </row>
    <row r="622" spans="32:35" x14ac:dyDescent="0.25">
      <c r="AF622" t="s">
        <v>1955</v>
      </c>
      <c r="AG622" t="s">
        <v>1956</v>
      </c>
      <c r="AH622" t="str">
        <f t="shared" si="66"/>
        <v>A848051</v>
      </c>
      <c r="AI622" t="s">
        <v>1457</v>
      </c>
    </row>
    <row r="623" spans="32:35" x14ac:dyDescent="0.25">
      <c r="AF623" t="s">
        <v>1440</v>
      </c>
      <c r="AG623" t="s">
        <v>1441</v>
      </c>
      <c r="AH623" t="str">
        <f t="shared" si="66"/>
        <v>K848038</v>
      </c>
      <c r="AI623" t="s">
        <v>1479</v>
      </c>
    </row>
    <row r="624" spans="32:35" x14ac:dyDescent="0.25">
      <c r="AF624" t="s">
        <v>1442</v>
      </c>
      <c r="AG624" t="s">
        <v>1443</v>
      </c>
      <c r="AH624" t="str">
        <f t="shared" si="66"/>
        <v>K848038</v>
      </c>
      <c r="AI624" t="s">
        <v>1479</v>
      </c>
    </row>
    <row r="625" spans="32:35" x14ac:dyDescent="0.25">
      <c r="AF625" t="s">
        <v>1444</v>
      </c>
      <c r="AG625" t="s">
        <v>1445</v>
      </c>
      <c r="AH625" t="str">
        <f t="shared" si="66"/>
        <v>K848038</v>
      </c>
      <c r="AI625" t="s">
        <v>1479</v>
      </c>
    </row>
    <row r="626" spans="32:35" x14ac:dyDescent="0.25">
      <c r="AF626" t="s">
        <v>1446</v>
      </c>
      <c r="AG626" t="s">
        <v>1447</v>
      </c>
      <c r="AH626" t="str">
        <f t="shared" si="66"/>
        <v>K848038</v>
      </c>
      <c r="AI626" t="s">
        <v>1479</v>
      </c>
    </row>
    <row r="627" spans="32:35" x14ac:dyDescent="0.25">
      <c r="AF627" t="s">
        <v>1448</v>
      </c>
      <c r="AG627" t="s">
        <v>1449</v>
      </c>
      <c r="AH627" t="str">
        <f t="shared" si="66"/>
        <v>K848038</v>
      </c>
      <c r="AI627" t="s">
        <v>1479</v>
      </c>
    </row>
    <row r="628" spans="32:35" x14ac:dyDescent="0.25">
      <c r="AF628" t="s">
        <v>1957</v>
      </c>
      <c r="AG628" t="s">
        <v>1958</v>
      </c>
      <c r="AH628" t="str">
        <f t="shared" si="66"/>
        <v>K848050</v>
      </c>
      <c r="AI628" t="s">
        <v>1479</v>
      </c>
    </row>
    <row r="629" spans="32:35" x14ac:dyDescent="0.25">
      <c r="AF629" t="s">
        <v>1959</v>
      </c>
      <c r="AG629" t="s">
        <v>1960</v>
      </c>
      <c r="AH629" t="str">
        <f t="shared" si="66"/>
        <v>T848027</v>
      </c>
      <c r="AI629" t="s">
        <v>1479</v>
      </c>
    </row>
    <row r="630" spans="32:35" x14ac:dyDescent="0.25">
      <c r="AF630" t="s">
        <v>1450</v>
      </c>
      <c r="AG630" t="s">
        <v>711</v>
      </c>
      <c r="AH630" t="str">
        <f t="shared" si="66"/>
        <v>K733069</v>
      </c>
      <c r="AI630" t="s">
        <v>1466</v>
      </c>
    </row>
    <row r="631" spans="32:35" x14ac:dyDescent="0.25">
      <c r="AF631" t="s">
        <v>1451</v>
      </c>
      <c r="AG631" t="s">
        <v>712</v>
      </c>
      <c r="AH631" t="str">
        <f t="shared" si="66"/>
        <v>K733069</v>
      </c>
      <c r="AI631" t="s">
        <v>1466</v>
      </c>
    </row>
  </sheetData>
  <mergeCells count="1">
    <mergeCell ref="A1:B1"/>
  </mergeCells>
  <dataValidations count="4">
    <dataValidation type="list" allowBlank="1" showInputMessage="1" showErrorMessage="1" errorTitle="GREŠKA" error="Za unos odaberite vrijednost iz padajućeg izbornika!" prompt="Molimo odaberite vrijednost iz padajućeg izbornika!" sqref="C3:C304" xr:uid="{92A8B966-2577-4F16-86BE-1158FA31FF9E}">
      <formula1>$Z$5:$Z$88</formula1>
    </dataValidation>
    <dataValidation type="whole" allowBlank="1" showInputMessage="1" showErrorMessage="1" errorTitle="GREŠKA" error="U ovo polje je dozvoljen unos samo brojčanih vrijednosti (bez decimala!)" sqref="H3:K304" xr:uid="{6BFB929F-93E3-4449-B88C-22A2B232445D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A3:A304" xr:uid="{6D32CB3A-4673-4C23-8968-AEFA350ABAF0}">
      <formula1>$W$6:$W$23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E3:E304" xr:uid="{034BC1A5-81A1-4465-8487-2BEE9BB07FF8}">
      <formula1>$AF$6:$AF$631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5FB63-53BC-44F5-AFDD-E8C4EC7B8A12}">
  <sheetPr>
    <pageSetUpPr fitToPage="1"/>
  </sheetPr>
  <dimension ref="A1:K477"/>
  <sheetViews>
    <sheetView zoomScale="130" zoomScaleNormal="13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2" sqref="H12"/>
    </sheetView>
  </sheetViews>
  <sheetFormatPr defaultRowHeight="15" x14ac:dyDescent="0.25"/>
  <cols>
    <col min="1" max="1" width="19.140625" style="119" bestFit="1" customWidth="1"/>
    <col min="2" max="2" width="60.28515625" style="119" bestFit="1" customWidth="1"/>
    <col min="3" max="3" width="14" style="119" customWidth="1"/>
    <col min="4" max="5" width="12.7109375" style="119" customWidth="1"/>
    <col min="6" max="6" width="14" style="119" customWidth="1"/>
    <col min="7" max="7" width="10.28515625" style="119" customWidth="1"/>
    <col min="8" max="9" width="9.140625" style="119"/>
    <col min="10" max="11" width="13.7109375" style="120" bestFit="1" customWidth="1"/>
    <col min="12" max="16384" width="9.140625" style="119"/>
  </cols>
  <sheetData>
    <row r="1" spans="1:11" s="116" customFormat="1" ht="15.75" x14ac:dyDescent="0.25">
      <c r="A1" s="115"/>
      <c r="B1" s="115" t="s">
        <v>583</v>
      </c>
      <c r="J1" s="117"/>
      <c r="K1" s="117"/>
    </row>
    <row r="2" spans="1:11" s="116" customFormat="1" ht="12" customHeight="1" x14ac:dyDescent="0.25">
      <c r="A2" s="115"/>
      <c r="B2" s="115"/>
      <c r="J2" s="117"/>
      <c r="K2" s="117"/>
    </row>
    <row r="3" spans="1:11" ht="4.5" customHeight="1" x14ac:dyDescent="0.35">
      <c r="A3" s="201" t="s">
        <v>528</v>
      </c>
      <c r="B3" s="201"/>
      <c r="C3" s="201"/>
      <c r="D3" s="201"/>
      <c r="E3" s="201"/>
      <c r="F3" s="201"/>
    </row>
    <row r="4" spans="1:11" ht="2.25" hidden="1" customHeight="1" x14ac:dyDescent="0.35">
      <c r="A4" s="118"/>
      <c r="B4" s="121"/>
      <c r="C4" s="118"/>
      <c r="D4" s="118"/>
      <c r="E4" s="118"/>
      <c r="F4" s="118"/>
      <c r="J4" s="119"/>
      <c r="K4" s="119"/>
    </row>
    <row r="5" spans="1:11" hidden="1" x14ac:dyDescent="0.25">
      <c r="C5" s="122" t="s">
        <v>584</v>
      </c>
      <c r="D5" s="122" t="s">
        <v>585</v>
      </c>
      <c r="E5" s="122"/>
      <c r="F5" s="122" t="s">
        <v>585</v>
      </c>
      <c r="J5" s="119"/>
      <c r="K5" s="119"/>
    </row>
    <row r="6" spans="1:11" s="116" customFormat="1" ht="60" x14ac:dyDescent="0.25">
      <c r="A6" s="123"/>
      <c r="B6" s="123" t="s">
        <v>25</v>
      </c>
      <c r="C6" s="124" t="s">
        <v>586</v>
      </c>
      <c r="D6" s="124" t="s">
        <v>587</v>
      </c>
      <c r="E6" s="124" t="s">
        <v>588</v>
      </c>
      <c r="F6" s="124" t="s">
        <v>589</v>
      </c>
      <c r="G6" s="125" t="s">
        <v>590</v>
      </c>
      <c r="H6" s="125" t="s">
        <v>1966</v>
      </c>
      <c r="J6" s="117"/>
      <c r="K6" s="117"/>
    </row>
    <row r="7" spans="1:11" s="116" customFormat="1" x14ac:dyDescent="0.25">
      <c r="A7" s="126">
        <v>1</v>
      </c>
      <c r="B7" s="126">
        <v>2</v>
      </c>
      <c r="C7" s="124">
        <v>3</v>
      </c>
      <c r="D7" s="124">
        <v>4</v>
      </c>
      <c r="E7" s="124">
        <v>5</v>
      </c>
      <c r="F7" s="124">
        <v>6</v>
      </c>
      <c r="G7" s="124">
        <v>7</v>
      </c>
      <c r="H7" s="124">
        <v>8</v>
      </c>
      <c r="J7" s="117"/>
      <c r="K7" s="117"/>
    </row>
    <row r="8" spans="1:11" s="116" customFormat="1" x14ac:dyDescent="0.25">
      <c r="A8" s="127" t="s">
        <v>591</v>
      </c>
      <c r="B8" s="128" t="s">
        <v>592</v>
      </c>
      <c r="C8" s="129">
        <f t="shared" ref="C8:F9" si="0">C9</f>
        <v>8853223</v>
      </c>
      <c r="D8" s="129">
        <f t="shared" si="0"/>
        <v>17841920</v>
      </c>
      <c r="E8" s="129">
        <f t="shared" si="0"/>
        <v>0</v>
      </c>
      <c r="F8" s="129">
        <f t="shared" si="0"/>
        <v>10266793.919999998</v>
      </c>
      <c r="G8" s="130">
        <f>ROUND(F8/C8,2)</f>
        <v>1.1599999999999999</v>
      </c>
      <c r="H8" s="130">
        <f>ROUND(F8/D8,2)</f>
        <v>0.57999999999999996</v>
      </c>
      <c r="J8" s="117"/>
      <c r="K8" s="117"/>
    </row>
    <row r="9" spans="1:11" s="116" customFormat="1" x14ac:dyDescent="0.25">
      <c r="A9" s="131" t="s">
        <v>529</v>
      </c>
      <c r="B9" s="132" t="s">
        <v>530</v>
      </c>
      <c r="C9" s="129">
        <f t="shared" si="0"/>
        <v>8853223</v>
      </c>
      <c r="D9" s="129">
        <f t="shared" si="0"/>
        <v>17841920</v>
      </c>
      <c r="E9" s="129">
        <f t="shared" si="0"/>
        <v>0</v>
      </c>
      <c r="F9" s="129">
        <f t="shared" si="0"/>
        <v>10266793.919999998</v>
      </c>
      <c r="G9" s="130">
        <f t="shared" ref="G9:G74" si="1">ROUND(F9/C9,2)</f>
        <v>1.1599999999999999</v>
      </c>
      <c r="H9" s="130">
        <f t="shared" ref="H9:H72" si="2">ROUND(F9/D9,2)</f>
        <v>0.57999999999999996</v>
      </c>
      <c r="J9" s="117"/>
      <c r="K9" s="117"/>
    </row>
    <row r="10" spans="1:11" x14ac:dyDescent="0.25">
      <c r="A10" s="133" t="s">
        <v>535</v>
      </c>
      <c r="B10" s="134" t="s">
        <v>536</v>
      </c>
      <c r="C10" s="129">
        <f>C11+C24+C68+C157+C400+C459</f>
        <v>8853223</v>
      </c>
      <c r="D10" s="129">
        <f>D11+D24+D68+D157+D400+D459</f>
        <v>17841920</v>
      </c>
      <c r="E10" s="129">
        <f>E11+E24+E68+E157+E400+E459</f>
        <v>0</v>
      </c>
      <c r="F10" s="129">
        <f>F11+F24+F68+F157+F400+F459</f>
        <v>10266793.919999998</v>
      </c>
      <c r="G10" s="130">
        <f t="shared" si="1"/>
        <v>1.1599999999999999</v>
      </c>
      <c r="H10" s="130">
        <f t="shared" si="2"/>
        <v>0.57999999999999996</v>
      </c>
    </row>
    <row r="11" spans="1:11" x14ac:dyDescent="0.25">
      <c r="A11" s="135" t="s">
        <v>537</v>
      </c>
      <c r="B11" s="136" t="s">
        <v>538</v>
      </c>
      <c r="C11" s="137">
        <f>C12</f>
        <v>5264417</v>
      </c>
      <c r="D11" s="137">
        <f t="shared" ref="D11:F13" si="3">D12</f>
        <v>11934428</v>
      </c>
      <c r="E11" s="137">
        <f t="shared" si="3"/>
        <v>0</v>
      </c>
      <c r="F11" s="137">
        <f t="shared" si="3"/>
        <v>6331898.29</v>
      </c>
      <c r="G11" s="138">
        <f t="shared" si="1"/>
        <v>1.2</v>
      </c>
      <c r="H11" s="138">
        <f>ROUND(F11/D11,2)</f>
        <v>0.53</v>
      </c>
    </row>
    <row r="12" spans="1:11" x14ac:dyDescent="0.25">
      <c r="A12" s="139" t="s">
        <v>593</v>
      </c>
      <c r="B12" s="136" t="s">
        <v>594</v>
      </c>
      <c r="C12" s="137">
        <f>C13</f>
        <v>5264417</v>
      </c>
      <c r="D12" s="137">
        <f t="shared" si="3"/>
        <v>11934428</v>
      </c>
      <c r="E12" s="137">
        <f t="shared" si="3"/>
        <v>0</v>
      </c>
      <c r="F12" s="137">
        <f t="shared" si="3"/>
        <v>6331898.29</v>
      </c>
      <c r="G12" s="138">
        <f t="shared" si="1"/>
        <v>1.2</v>
      </c>
      <c r="H12" s="138">
        <f t="shared" si="2"/>
        <v>0.53</v>
      </c>
    </row>
    <row r="13" spans="1:11" x14ac:dyDescent="0.25">
      <c r="A13" s="140" t="s">
        <v>55</v>
      </c>
      <c r="B13" s="136" t="s">
        <v>54</v>
      </c>
      <c r="C13" s="137">
        <f>C14</f>
        <v>5264417</v>
      </c>
      <c r="D13" s="137">
        <f t="shared" si="3"/>
        <v>11934428</v>
      </c>
      <c r="E13" s="137">
        <f t="shared" si="3"/>
        <v>0</v>
      </c>
      <c r="F13" s="137">
        <f t="shared" si="3"/>
        <v>6331898.29</v>
      </c>
      <c r="G13" s="138">
        <f t="shared" si="1"/>
        <v>1.2</v>
      </c>
      <c r="H13" s="138">
        <f t="shared" si="2"/>
        <v>0.53</v>
      </c>
      <c r="J13" s="119"/>
      <c r="K13" s="119"/>
    </row>
    <row r="14" spans="1:11" x14ac:dyDescent="0.25">
      <c r="A14" s="141" t="s">
        <v>80</v>
      </c>
      <c r="B14" s="136" t="s">
        <v>81</v>
      </c>
      <c r="C14" s="137">
        <f>C15+C20</f>
        <v>5264417</v>
      </c>
      <c r="D14" s="137">
        <f t="shared" ref="D14:F14" si="4">D15+D20</f>
        <v>11934428</v>
      </c>
      <c r="E14" s="137">
        <f t="shared" si="4"/>
        <v>0</v>
      </c>
      <c r="F14" s="137">
        <f t="shared" si="4"/>
        <v>6331898.29</v>
      </c>
      <c r="G14" s="138">
        <f t="shared" si="1"/>
        <v>1.2</v>
      </c>
      <c r="H14" s="138">
        <f t="shared" si="2"/>
        <v>0.53</v>
      </c>
      <c r="J14" s="119"/>
      <c r="K14" s="119"/>
    </row>
    <row r="15" spans="1:11" x14ac:dyDescent="0.25">
      <c r="A15" s="142" t="s">
        <v>82</v>
      </c>
      <c r="B15" s="136" t="s">
        <v>83</v>
      </c>
      <c r="C15" s="143">
        <f>SUM(C16:C19)</f>
        <v>5181528</v>
      </c>
      <c r="D15" s="143">
        <f t="shared" ref="D15:F15" si="5">SUM(D16:D19)</f>
        <v>11748978</v>
      </c>
      <c r="E15" s="143">
        <f t="shared" si="5"/>
        <v>0</v>
      </c>
      <c r="F15" s="143">
        <f t="shared" si="5"/>
        <v>6242053</v>
      </c>
      <c r="G15" s="138">
        <f t="shared" si="1"/>
        <v>1.2</v>
      </c>
      <c r="H15" s="138">
        <f t="shared" si="2"/>
        <v>0.53</v>
      </c>
    </row>
    <row r="16" spans="1:11" x14ac:dyDescent="0.25">
      <c r="A16" s="142" t="s">
        <v>595</v>
      </c>
      <c r="B16" s="136" t="s">
        <v>87</v>
      </c>
      <c r="C16" s="144">
        <v>4361862</v>
      </c>
      <c r="D16" s="144">
        <v>9853010</v>
      </c>
      <c r="E16" s="144"/>
      <c r="F16" s="144">
        <v>5249842.55</v>
      </c>
      <c r="G16" s="145">
        <f t="shared" si="1"/>
        <v>1.2</v>
      </c>
      <c r="H16" s="145">
        <f t="shared" si="2"/>
        <v>0.53</v>
      </c>
      <c r="J16" s="146"/>
      <c r="K16" s="119"/>
    </row>
    <row r="17" spans="1:11" x14ac:dyDescent="0.25">
      <c r="A17" s="142" t="s">
        <v>596</v>
      </c>
      <c r="B17" s="136" t="s">
        <v>374</v>
      </c>
      <c r="C17" s="144"/>
      <c r="D17" s="144">
        <v>18723</v>
      </c>
      <c r="E17" s="144"/>
      <c r="F17" s="144">
        <v>7819.15</v>
      </c>
      <c r="G17" s="145" t="e">
        <f t="shared" si="1"/>
        <v>#DIV/0!</v>
      </c>
      <c r="H17" s="145">
        <f t="shared" si="2"/>
        <v>0.42</v>
      </c>
      <c r="J17" s="119"/>
      <c r="K17" s="119"/>
    </row>
    <row r="18" spans="1:11" x14ac:dyDescent="0.25">
      <c r="A18" s="142" t="s">
        <v>597</v>
      </c>
      <c r="B18" s="136" t="s">
        <v>91</v>
      </c>
      <c r="C18" s="144">
        <v>107833</v>
      </c>
      <c r="D18" s="144">
        <v>256803</v>
      </c>
      <c r="E18" s="144"/>
      <c r="F18" s="144">
        <v>124996.52</v>
      </c>
      <c r="G18" s="145">
        <f t="shared" si="1"/>
        <v>1.1599999999999999</v>
      </c>
      <c r="H18" s="145">
        <f t="shared" si="2"/>
        <v>0.49</v>
      </c>
      <c r="J18" s="119"/>
      <c r="K18" s="119"/>
    </row>
    <row r="19" spans="1:11" x14ac:dyDescent="0.25">
      <c r="A19" s="142" t="s">
        <v>598</v>
      </c>
      <c r="B19" s="136" t="s">
        <v>96</v>
      </c>
      <c r="C19" s="144">
        <v>711833</v>
      </c>
      <c r="D19" s="144">
        <v>1620442</v>
      </c>
      <c r="E19" s="144"/>
      <c r="F19" s="144">
        <v>859394.78</v>
      </c>
      <c r="G19" s="145">
        <f t="shared" si="1"/>
        <v>1.21</v>
      </c>
      <c r="H19" s="145">
        <f t="shared" si="2"/>
        <v>0.53</v>
      </c>
      <c r="J19" s="119"/>
      <c r="K19" s="119"/>
    </row>
    <row r="20" spans="1:11" x14ac:dyDescent="0.25">
      <c r="A20" s="142" t="s">
        <v>97</v>
      </c>
      <c r="B20" s="136" t="s">
        <v>98</v>
      </c>
      <c r="C20" s="143">
        <f>SUM(C21:C23)</f>
        <v>82889</v>
      </c>
      <c r="D20" s="143">
        <f t="shared" ref="D20:F20" si="6">SUM(D21:D23)</f>
        <v>185450</v>
      </c>
      <c r="E20" s="143">
        <f t="shared" si="6"/>
        <v>0</v>
      </c>
      <c r="F20" s="143">
        <f t="shared" si="6"/>
        <v>89845.29</v>
      </c>
      <c r="G20" s="138">
        <f t="shared" si="1"/>
        <v>1.08</v>
      </c>
      <c r="H20" s="138">
        <f t="shared" si="2"/>
        <v>0.48</v>
      </c>
      <c r="J20" s="146"/>
      <c r="K20" s="119"/>
    </row>
    <row r="21" spans="1:11" x14ac:dyDescent="0.25">
      <c r="A21" s="142" t="s">
        <v>599</v>
      </c>
      <c r="B21" s="136" t="s">
        <v>600</v>
      </c>
      <c r="C21" s="144">
        <v>72171</v>
      </c>
      <c r="D21" s="144">
        <v>135906</v>
      </c>
      <c r="E21" s="144"/>
      <c r="F21" s="144">
        <v>76125.289999999994</v>
      </c>
      <c r="G21" s="145">
        <f t="shared" si="1"/>
        <v>1.05</v>
      </c>
      <c r="H21" s="145">
        <f t="shared" si="2"/>
        <v>0.56000000000000005</v>
      </c>
      <c r="J21" s="119"/>
      <c r="K21" s="119"/>
    </row>
    <row r="22" spans="1:11" x14ac:dyDescent="0.25">
      <c r="A22" s="142" t="s">
        <v>601</v>
      </c>
      <c r="B22" s="136" t="s">
        <v>134</v>
      </c>
      <c r="C22" s="144"/>
      <c r="D22" s="144">
        <v>25352</v>
      </c>
      <c r="E22" s="144"/>
      <c r="F22" s="144"/>
      <c r="G22" s="145" t="e">
        <f t="shared" si="1"/>
        <v>#DIV/0!</v>
      </c>
      <c r="H22" s="145">
        <f t="shared" si="2"/>
        <v>0</v>
      </c>
      <c r="J22" s="119"/>
      <c r="K22" s="119"/>
    </row>
    <row r="23" spans="1:11" x14ac:dyDescent="0.25">
      <c r="A23" s="142" t="s">
        <v>602</v>
      </c>
      <c r="B23" s="136" t="s">
        <v>155</v>
      </c>
      <c r="C23" s="144">
        <v>10718</v>
      </c>
      <c r="D23" s="144">
        <v>24192</v>
      </c>
      <c r="E23" s="144"/>
      <c r="F23" s="144">
        <v>13720</v>
      </c>
      <c r="G23" s="145">
        <f t="shared" si="1"/>
        <v>1.28</v>
      </c>
      <c r="H23" s="145">
        <f t="shared" si="2"/>
        <v>0.56999999999999995</v>
      </c>
      <c r="J23" s="119"/>
      <c r="K23" s="119"/>
    </row>
    <row r="24" spans="1:11" x14ac:dyDescent="0.25">
      <c r="A24" s="135" t="s">
        <v>541</v>
      </c>
      <c r="B24" s="136" t="s">
        <v>542</v>
      </c>
      <c r="C24" s="137">
        <f>C25</f>
        <v>152194</v>
      </c>
      <c r="D24" s="137">
        <f t="shared" ref="D24:F25" si="7">D25</f>
        <v>790807</v>
      </c>
      <c r="E24" s="137">
        <f t="shared" si="7"/>
        <v>0</v>
      </c>
      <c r="F24" s="137">
        <f t="shared" si="7"/>
        <v>295917.31</v>
      </c>
      <c r="G24" s="138">
        <f t="shared" si="1"/>
        <v>1.94</v>
      </c>
      <c r="H24" s="138">
        <f t="shared" si="2"/>
        <v>0.37</v>
      </c>
      <c r="J24" s="119"/>
      <c r="K24" s="119"/>
    </row>
    <row r="25" spans="1:11" x14ac:dyDescent="0.25">
      <c r="A25" s="139" t="s">
        <v>593</v>
      </c>
      <c r="B25" s="136" t="s">
        <v>594</v>
      </c>
      <c r="C25" s="137">
        <f>C26</f>
        <v>152194</v>
      </c>
      <c r="D25" s="137">
        <f t="shared" si="7"/>
        <v>790807</v>
      </c>
      <c r="E25" s="137">
        <f t="shared" si="7"/>
        <v>0</v>
      </c>
      <c r="F25" s="137">
        <f t="shared" si="7"/>
        <v>295917.31</v>
      </c>
      <c r="G25" s="138">
        <f t="shared" si="1"/>
        <v>1.94</v>
      </c>
      <c r="H25" s="138">
        <f t="shared" si="2"/>
        <v>0.37</v>
      </c>
      <c r="J25" s="119"/>
      <c r="K25" s="119"/>
    </row>
    <row r="26" spans="1:11" x14ac:dyDescent="0.25">
      <c r="A26" s="140" t="s">
        <v>55</v>
      </c>
      <c r="B26" s="136" t="s">
        <v>54</v>
      </c>
      <c r="C26" s="137">
        <f>C27+C55</f>
        <v>152194</v>
      </c>
      <c r="D26" s="137">
        <f>D27+D55</f>
        <v>790807</v>
      </c>
      <c r="E26" s="137">
        <f>E27+E55</f>
        <v>0</v>
      </c>
      <c r="F26" s="137">
        <f>F27+F55</f>
        <v>295917.31</v>
      </c>
      <c r="G26" s="138">
        <f t="shared" si="1"/>
        <v>1.94</v>
      </c>
      <c r="H26" s="138">
        <f t="shared" si="2"/>
        <v>0.37</v>
      </c>
      <c r="J26" s="119"/>
      <c r="K26" s="119"/>
    </row>
    <row r="27" spans="1:11" x14ac:dyDescent="0.25">
      <c r="A27" s="141" t="s">
        <v>80</v>
      </c>
      <c r="B27" s="136" t="s">
        <v>81</v>
      </c>
      <c r="C27" s="143">
        <f>C28+C51+C53</f>
        <v>142837</v>
      </c>
      <c r="D27" s="143">
        <f t="shared" ref="D27:F27" si="8">D28+D51+D53</f>
        <v>684802</v>
      </c>
      <c r="E27" s="143">
        <f t="shared" si="8"/>
        <v>0</v>
      </c>
      <c r="F27" s="143">
        <f t="shared" si="8"/>
        <v>272563.89</v>
      </c>
      <c r="G27" s="138">
        <f t="shared" si="1"/>
        <v>1.91</v>
      </c>
      <c r="H27" s="138">
        <f t="shared" si="2"/>
        <v>0.4</v>
      </c>
      <c r="J27" s="119"/>
      <c r="K27" s="119"/>
    </row>
    <row r="28" spans="1:11" x14ac:dyDescent="0.25">
      <c r="A28" s="142" t="s">
        <v>97</v>
      </c>
      <c r="B28" s="136" t="s">
        <v>98</v>
      </c>
      <c r="C28" s="137">
        <f>SUM(C29:C50)</f>
        <v>142780</v>
      </c>
      <c r="D28" s="137">
        <f t="shared" ref="D28:F28" si="9">SUM(D29:D50)</f>
        <v>684593</v>
      </c>
      <c r="E28" s="137">
        <f t="shared" si="9"/>
        <v>0</v>
      </c>
      <c r="F28" s="137">
        <f t="shared" si="9"/>
        <v>272534.47000000003</v>
      </c>
      <c r="G28" s="138">
        <f t="shared" si="1"/>
        <v>1.91</v>
      </c>
      <c r="H28" s="138">
        <f t="shared" si="2"/>
        <v>0.4</v>
      </c>
      <c r="J28" s="119"/>
      <c r="K28" s="119"/>
    </row>
    <row r="29" spans="1:11" x14ac:dyDescent="0.25">
      <c r="A29" s="142" t="s">
        <v>603</v>
      </c>
      <c r="B29" s="136" t="s">
        <v>102</v>
      </c>
      <c r="C29" s="147">
        <v>14958</v>
      </c>
      <c r="D29" s="147">
        <v>93267</v>
      </c>
      <c r="E29" s="147"/>
      <c r="F29" s="147">
        <v>3424.93</v>
      </c>
      <c r="G29" s="145">
        <f t="shared" si="1"/>
        <v>0.23</v>
      </c>
      <c r="H29" s="145">
        <f t="shared" si="2"/>
        <v>0.04</v>
      </c>
      <c r="J29" s="119"/>
      <c r="K29" s="119"/>
    </row>
    <row r="30" spans="1:11" x14ac:dyDescent="0.25">
      <c r="A30" s="142" t="s">
        <v>604</v>
      </c>
      <c r="B30" s="136" t="s">
        <v>106</v>
      </c>
      <c r="C30" s="147">
        <v>7328</v>
      </c>
      <c r="D30" s="147">
        <v>25531</v>
      </c>
      <c r="E30" s="147"/>
      <c r="F30" s="147">
        <v>6042.9</v>
      </c>
      <c r="G30" s="145">
        <f t="shared" si="1"/>
        <v>0.82</v>
      </c>
      <c r="H30" s="145">
        <f t="shared" si="2"/>
        <v>0.24</v>
      </c>
      <c r="J30" s="119"/>
      <c r="K30" s="119"/>
    </row>
    <row r="31" spans="1:11" x14ac:dyDescent="0.25">
      <c r="A31" s="142" t="s">
        <v>605</v>
      </c>
      <c r="B31" s="136" t="s">
        <v>112</v>
      </c>
      <c r="C31" s="147">
        <v>33124</v>
      </c>
      <c r="D31" s="147">
        <v>156935</v>
      </c>
      <c r="E31" s="147"/>
      <c r="F31" s="147">
        <v>31226.080000000002</v>
      </c>
      <c r="G31" s="145">
        <f t="shared" si="1"/>
        <v>0.94</v>
      </c>
      <c r="H31" s="145">
        <f t="shared" si="2"/>
        <v>0.2</v>
      </c>
      <c r="J31" s="119"/>
      <c r="K31" s="119"/>
    </row>
    <row r="32" spans="1:11" x14ac:dyDescent="0.25">
      <c r="A32" s="142" t="s">
        <v>606</v>
      </c>
      <c r="B32" s="136" t="s">
        <v>380</v>
      </c>
      <c r="C32" s="147">
        <v>51619</v>
      </c>
      <c r="D32" s="147">
        <v>228472</v>
      </c>
      <c r="E32" s="147"/>
      <c r="F32" s="147">
        <v>91161.94</v>
      </c>
      <c r="G32" s="145">
        <f t="shared" si="1"/>
        <v>1.77</v>
      </c>
      <c r="H32" s="145">
        <f t="shared" si="2"/>
        <v>0.4</v>
      </c>
      <c r="J32" s="119"/>
      <c r="K32" s="119"/>
    </row>
    <row r="33" spans="1:11" x14ac:dyDescent="0.25">
      <c r="A33" s="142" t="s">
        <v>607</v>
      </c>
      <c r="B33" s="136" t="s">
        <v>114</v>
      </c>
      <c r="C33" s="147"/>
      <c r="D33" s="147"/>
      <c r="E33" s="147"/>
      <c r="F33" s="147"/>
      <c r="G33" s="145" t="e">
        <f t="shared" si="1"/>
        <v>#DIV/0!</v>
      </c>
      <c r="H33" s="145" t="e">
        <f t="shared" si="2"/>
        <v>#DIV/0!</v>
      </c>
      <c r="J33" s="119"/>
      <c r="K33" s="119"/>
    </row>
    <row r="34" spans="1:11" x14ac:dyDescent="0.25">
      <c r="A34" s="142" t="s">
        <v>608</v>
      </c>
      <c r="B34" s="136" t="s">
        <v>116</v>
      </c>
      <c r="C34" s="147">
        <v>228</v>
      </c>
      <c r="D34" s="147">
        <v>821</v>
      </c>
      <c r="E34" s="147"/>
      <c r="F34" s="147">
        <v>387.56</v>
      </c>
      <c r="G34" s="145">
        <f t="shared" si="1"/>
        <v>1.7</v>
      </c>
      <c r="H34" s="145">
        <f t="shared" si="2"/>
        <v>0.47</v>
      </c>
      <c r="J34" s="119"/>
      <c r="K34" s="119"/>
    </row>
    <row r="35" spans="1:11" x14ac:dyDescent="0.25">
      <c r="A35" s="142" t="s">
        <v>609</v>
      </c>
      <c r="B35" s="136" t="s">
        <v>610</v>
      </c>
      <c r="C35" s="147">
        <v>805</v>
      </c>
      <c r="D35" s="147">
        <v>5247</v>
      </c>
      <c r="E35" s="147"/>
      <c r="F35" s="147">
        <v>876.43</v>
      </c>
      <c r="G35" s="145">
        <f t="shared" si="1"/>
        <v>1.0900000000000001</v>
      </c>
      <c r="H35" s="145">
        <f t="shared" si="2"/>
        <v>0.17</v>
      </c>
      <c r="J35" s="119"/>
      <c r="K35" s="119"/>
    </row>
    <row r="36" spans="1:11" x14ac:dyDescent="0.25">
      <c r="A36" s="142" t="s">
        <v>611</v>
      </c>
      <c r="B36" s="136" t="s">
        <v>120</v>
      </c>
      <c r="C36" s="147">
        <v>809</v>
      </c>
      <c r="D36" s="147">
        <v>3486</v>
      </c>
      <c r="E36" s="147"/>
      <c r="F36" s="147">
        <v>1321.13</v>
      </c>
      <c r="G36" s="145">
        <f t="shared" si="1"/>
        <v>1.63</v>
      </c>
      <c r="H36" s="145">
        <f t="shared" si="2"/>
        <v>0.38</v>
      </c>
      <c r="J36" s="119"/>
      <c r="K36" s="119"/>
    </row>
    <row r="37" spans="1:11" x14ac:dyDescent="0.25">
      <c r="A37" s="142" t="s">
        <v>612</v>
      </c>
      <c r="B37" s="136" t="s">
        <v>124</v>
      </c>
      <c r="C37" s="147">
        <v>2054</v>
      </c>
      <c r="D37" s="147">
        <v>10020</v>
      </c>
      <c r="E37" s="147"/>
      <c r="F37" s="147">
        <v>5499</v>
      </c>
      <c r="G37" s="145">
        <f t="shared" si="1"/>
        <v>2.68</v>
      </c>
      <c r="H37" s="145">
        <f t="shared" si="2"/>
        <v>0.55000000000000004</v>
      </c>
      <c r="J37" s="119"/>
      <c r="K37" s="119"/>
    </row>
    <row r="38" spans="1:11" x14ac:dyDescent="0.25">
      <c r="A38" s="142" t="s">
        <v>613</v>
      </c>
      <c r="B38" s="136" t="s">
        <v>126</v>
      </c>
      <c r="C38" s="147">
        <v>3516</v>
      </c>
      <c r="D38" s="147">
        <v>21070</v>
      </c>
      <c r="E38" s="147"/>
      <c r="F38" s="147">
        <v>3033.03</v>
      </c>
      <c r="G38" s="145">
        <f t="shared" si="1"/>
        <v>0.86</v>
      </c>
      <c r="H38" s="145">
        <f t="shared" si="2"/>
        <v>0.14000000000000001</v>
      </c>
      <c r="J38" s="119"/>
      <c r="K38" s="119"/>
    </row>
    <row r="39" spans="1:11" x14ac:dyDescent="0.25">
      <c r="A39" s="142" t="s">
        <v>614</v>
      </c>
      <c r="B39" s="136" t="s">
        <v>128</v>
      </c>
      <c r="C39" s="147">
        <v>765</v>
      </c>
      <c r="D39" s="147">
        <v>2704</v>
      </c>
      <c r="E39" s="147"/>
      <c r="F39" s="147"/>
      <c r="G39" s="145">
        <f t="shared" si="1"/>
        <v>0</v>
      </c>
      <c r="H39" s="145">
        <f t="shared" si="2"/>
        <v>0</v>
      </c>
      <c r="J39" s="119"/>
      <c r="K39" s="119"/>
    </row>
    <row r="40" spans="1:11" x14ac:dyDescent="0.25">
      <c r="A40" s="142" t="s">
        <v>615</v>
      </c>
      <c r="B40" s="136" t="s">
        <v>130</v>
      </c>
      <c r="C40" s="147">
        <v>1481</v>
      </c>
      <c r="D40" s="147">
        <v>10290</v>
      </c>
      <c r="E40" s="147"/>
      <c r="F40" s="147">
        <v>111.89</v>
      </c>
      <c r="G40" s="145">
        <f t="shared" si="1"/>
        <v>0.08</v>
      </c>
      <c r="H40" s="145">
        <f t="shared" si="2"/>
        <v>0.01</v>
      </c>
      <c r="J40" s="119"/>
      <c r="K40" s="119"/>
    </row>
    <row r="41" spans="1:11" x14ac:dyDescent="0.25">
      <c r="A41" s="142" t="s">
        <v>616</v>
      </c>
      <c r="B41" s="136" t="s">
        <v>132</v>
      </c>
      <c r="C41" s="147">
        <v>1486</v>
      </c>
      <c r="D41" s="147">
        <v>5804</v>
      </c>
      <c r="E41" s="147"/>
      <c r="F41" s="147">
        <v>367.67</v>
      </c>
      <c r="G41" s="145">
        <f t="shared" si="1"/>
        <v>0.25</v>
      </c>
      <c r="H41" s="145">
        <f t="shared" si="2"/>
        <v>0.06</v>
      </c>
      <c r="J41" s="119"/>
      <c r="K41" s="119"/>
    </row>
    <row r="42" spans="1:11" x14ac:dyDescent="0.25">
      <c r="A42" s="142" t="s">
        <v>601</v>
      </c>
      <c r="B42" s="136" t="s">
        <v>134</v>
      </c>
      <c r="C42" s="147"/>
      <c r="D42" s="147">
        <v>3534</v>
      </c>
      <c r="E42" s="147"/>
      <c r="F42" s="147"/>
      <c r="G42" s="145" t="e">
        <f t="shared" si="1"/>
        <v>#DIV/0!</v>
      </c>
      <c r="H42" s="145">
        <f t="shared" si="2"/>
        <v>0</v>
      </c>
      <c r="J42" s="119"/>
      <c r="K42" s="119"/>
    </row>
    <row r="43" spans="1:11" x14ac:dyDescent="0.25">
      <c r="A43" s="142" t="s">
        <v>617</v>
      </c>
      <c r="B43" s="136" t="s">
        <v>136</v>
      </c>
      <c r="C43" s="147">
        <v>14632</v>
      </c>
      <c r="D43" s="147">
        <v>60846</v>
      </c>
      <c r="E43" s="147"/>
      <c r="F43" s="147">
        <v>112499.05</v>
      </c>
      <c r="G43" s="145">
        <f t="shared" si="1"/>
        <v>7.69</v>
      </c>
      <c r="H43" s="145">
        <f t="shared" si="2"/>
        <v>1.85</v>
      </c>
      <c r="J43" s="119"/>
      <c r="K43" s="119"/>
    </row>
    <row r="44" spans="1:11" x14ac:dyDescent="0.25">
      <c r="A44" s="142" t="s">
        <v>618</v>
      </c>
      <c r="B44" s="136" t="s">
        <v>138</v>
      </c>
      <c r="C44" s="147"/>
      <c r="D44" s="147">
        <v>7069</v>
      </c>
      <c r="E44" s="147"/>
      <c r="F44" s="147">
        <v>2265</v>
      </c>
      <c r="G44" s="145" t="e">
        <f t="shared" si="1"/>
        <v>#DIV/0!</v>
      </c>
      <c r="H44" s="145">
        <f t="shared" si="2"/>
        <v>0.32</v>
      </c>
      <c r="J44" s="119"/>
      <c r="K44" s="119"/>
    </row>
    <row r="45" spans="1:11" x14ac:dyDescent="0.25">
      <c r="A45" s="142" t="s">
        <v>619</v>
      </c>
      <c r="B45" s="136" t="s">
        <v>140</v>
      </c>
      <c r="C45" s="147">
        <v>6238</v>
      </c>
      <c r="D45" s="147">
        <v>29075</v>
      </c>
      <c r="E45" s="147"/>
      <c r="F45" s="147">
        <v>11131.62</v>
      </c>
      <c r="G45" s="145">
        <f t="shared" si="1"/>
        <v>1.78</v>
      </c>
      <c r="H45" s="145">
        <f t="shared" si="2"/>
        <v>0.38</v>
      </c>
      <c r="J45" s="119"/>
      <c r="K45" s="119"/>
    </row>
    <row r="46" spans="1:11" x14ac:dyDescent="0.25">
      <c r="A46" s="142" t="s">
        <v>620</v>
      </c>
      <c r="B46" s="136" t="s">
        <v>142</v>
      </c>
      <c r="C46" s="147">
        <v>75</v>
      </c>
      <c r="D46" s="147">
        <v>1972</v>
      </c>
      <c r="E46" s="147"/>
      <c r="F46" s="147">
        <v>66.36</v>
      </c>
      <c r="G46" s="145">
        <f t="shared" si="1"/>
        <v>0.88</v>
      </c>
      <c r="H46" s="145">
        <f t="shared" si="2"/>
        <v>0.03</v>
      </c>
      <c r="J46" s="119"/>
      <c r="K46" s="119"/>
    </row>
    <row r="47" spans="1:11" x14ac:dyDescent="0.25">
      <c r="A47" s="142" t="s">
        <v>621</v>
      </c>
      <c r="B47" s="136" t="s">
        <v>149</v>
      </c>
      <c r="C47" s="147"/>
      <c r="D47" s="147">
        <v>3534</v>
      </c>
      <c r="E47" s="147"/>
      <c r="F47" s="147"/>
      <c r="G47" s="145" t="e">
        <f t="shared" si="1"/>
        <v>#DIV/0!</v>
      </c>
      <c r="H47" s="145">
        <f t="shared" si="2"/>
        <v>0</v>
      </c>
      <c r="J47" s="119"/>
      <c r="K47" s="119"/>
    </row>
    <row r="48" spans="1:11" x14ac:dyDescent="0.25">
      <c r="A48" s="142" t="s">
        <v>622</v>
      </c>
      <c r="B48" s="136" t="s">
        <v>151</v>
      </c>
      <c r="C48" s="147">
        <v>3338</v>
      </c>
      <c r="D48" s="147">
        <v>13433</v>
      </c>
      <c r="E48" s="147"/>
      <c r="F48" s="147">
        <v>2701.34</v>
      </c>
      <c r="G48" s="145">
        <f t="shared" si="1"/>
        <v>0.81</v>
      </c>
      <c r="H48" s="145">
        <f t="shared" si="2"/>
        <v>0.2</v>
      </c>
      <c r="J48" s="119"/>
      <c r="K48" s="119"/>
    </row>
    <row r="49" spans="1:11" x14ac:dyDescent="0.25">
      <c r="A49" s="142" t="s">
        <v>623</v>
      </c>
      <c r="B49" s="136" t="s">
        <v>624</v>
      </c>
      <c r="C49" s="147">
        <v>324</v>
      </c>
      <c r="D49" s="147">
        <v>1145</v>
      </c>
      <c r="E49" s="147"/>
      <c r="F49" s="147">
        <v>418.54</v>
      </c>
      <c r="G49" s="145">
        <f t="shared" si="1"/>
        <v>1.29</v>
      </c>
      <c r="H49" s="145">
        <f t="shared" si="2"/>
        <v>0.37</v>
      </c>
      <c r="J49" s="119"/>
      <c r="K49" s="119"/>
    </row>
    <row r="50" spans="1:11" x14ac:dyDescent="0.25">
      <c r="A50" s="142" t="s">
        <v>625</v>
      </c>
      <c r="B50" s="136" t="s">
        <v>145</v>
      </c>
      <c r="C50" s="147"/>
      <c r="D50" s="147">
        <v>338</v>
      </c>
      <c r="E50" s="147"/>
      <c r="F50" s="147"/>
      <c r="G50" s="145" t="e">
        <f t="shared" si="1"/>
        <v>#DIV/0!</v>
      </c>
      <c r="H50" s="145">
        <f t="shared" si="2"/>
        <v>0</v>
      </c>
      <c r="J50" s="119"/>
      <c r="K50" s="119"/>
    </row>
    <row r="51" spans="1:11" x14ac:dyDescent="0.25">
      <c r="A51" s="142" t="s">
        <v>159</v>
      </c>
      <c r="B51" s="136" t="s">
        <v>160</v>
      </c>
      <c r="C51" s="137">
        <f>C52</f>
        <v>57</v>
      </c>
      <c r="D51" s="137">
        <f t="shared" ref="D51:F51" si="10">D52</f>
        <v>209</v>
      </c>
      <c r="E51" s="137">
        <f t="shared" si="10"/>
        <v>0</v>
      </c>
      <c r="F51" s="137">
        <f t="shared" si="10"/>
        <v>29.42</v>
      </c>
      <c r="G51" s="138">
        <f t="shared" si="1"/>
        <v>0.52</v>
      </c>
      <c r="H51" s="138">
        <f t="shared" si="2"/>
        <v>0.14000000000000001</v>
      </c>
      <c r="J51" s="119"/>
      <c r="K51" s="119"/>
    </row>
    <row r="52" spans="1:11" x14ac:dyDescent="0.25">
      <c r="A52" s="142" t="s">
        <v>626</v>
      </c>
      <c r="B52" s="136" t="s">
        <v>164</v>
      </c>
      <c r="C52" s="147">
        <v>57</v>
      </c>
      <c r="D52" s="147">
        <v>209</v>
      </c>
      <c r="E52" s="147"/>
      <c r="F52" s="147">
        <v>29.42</v>
      </c>
      <c r="G52" s="145">
        <f t="shared" si="1"/>
        <v>0.52</v>
      </c>
      <c r="H52" s="145">
        <f t="shared" si="2"/>
        <v>0.14000000000000001</v>
      </c>
      <c r="J52" s="119"/>
      <c r="K52" s="119"/>
    </row>
    <row r="53" spans="1:11" x14ac:dyDescent="0.25">
      <c r="A53" s="142" t="s">
        <v>174</v>
      </c>
      <c r="B53" s="136" t="s">
        <v>175</v>
      </c>
      <c r="C53" s="137">
        <f>C54</f>
        <v>0</v>
      </c>
      <c r="D53" s="137">
        <f t="shared" ref="D53:F53" si="11">D54</f>
        <v>0</v>
      </c>
      <c r="E53" s="137">
        <f t="shared" si="11"/>
        <v>0</v>
      </c>
      <c r="F53" s="137">
        <f t="shared" si="11"/>
        <v>0</v>
      </c>
      <c r="G53" s="138" t="e">
        <f t="shared" si="1"/>
        <v>#DIV/0!</v>
      </c>
      <c r="H53" s="138" t="e">
        <f t="shared" si="2"/>
        <v>#DIV/0!</v>
      </c>
      <c r="J53" s="146"/>
      <c r="K53" s="119"/>
    </row>
    <row r="54" spans="1:11" x14ac:dyDescent="0.25">
      <c r="A54" s="142" t="s">
        <v>627</v>
      </c>
      <c r="B54" s="136" t="s">
        <v>197</v>
      </c>
      <c r="C54" s="147"/>
      <c r="D54" s="147"/>
      <c r="E54" s="147"/>
      <c r="F54" s="147"/>
      <c r="G54" s="145" t="e">
        <f t="shared" si="1"/>
        <v>#DIV/0!</v>
      </c>
      <c r="H54" s="145" t="e">
        <f t="shared" si="2"/>
        <v>#DIV/0!</v>
      </c>
      <c r="J54" s="119"/>
      <c r="K54" s="119"/>
    </row>
    <row r="55" spans="1:11" x14ac:dyDescent="0.25">
      <c r="A55" s="141" t="s">
        <v>56</v>
      </c>
      <c r="B55" s="136" t="s">
        <v>226</v>
      </c>
      <c r="C55" s="143">
        <f>C56</f>
        <v>9357</v>
      </c>
      <c r="D55" s="143">
        <f>D56+D66</f>
        <v>106005</v>
      </c>
      <c r="E55" s="143">
        <f t="shared" ref="E55:F55" si="12">E56</f>
        <v>0</v>
      </c>
      <c r="F55" s="143">
        <f t="shared" si="12"/>
        <v>23353.420000000002</v>
      </c>
      <c r="G55" s="138">
        <f t="shared" si="1"/>
        <v>2.5</v>
      </c>
      <c r="H55" s="138">
        <f t="shared" si="2"/>
        <v>0.22</v>
      </c>
      <c r="J55" s="119"/>
      <c r="K55" s="119"/>
    </row>
    <row r="56" spans="1:11" x14ac:dyDescent="0.25">
      <c r="A56" s="142" t="s">
        <v>232</v>
      </c>
      <c r="B56" s="136" t="s">
        <v>233</v>
      </c>
      <c r="C56" s="137">
        <f>SUM(C57:C65)</f>
        <v>9357</v>
      </c>
      <c r="D56" s="137">
        <f t="shared" ref="D56:F56" si="13">SUM(D57:D65)</f>
        <v>103977</v>
      </c>
      <c r="E56" s="137">
        <f t="shared" si="13"/>
        <v>0</v>
      </c>
      <c r="F56" s="137">
        <f t="shared" si="13"/>
        <v>23353.420000000002</v>
      </c>
      <c r="G56" s="138">
        <f t="shared" si="1"/>
        <v>2.5</v>
      </c>
      <c r="H56" s="138">
        <f t="shared" si="2"/>
        <v>0.22</v>
      </c>
      <c r="J56" s="146"/>
      <c r="K56" s="119"/>
    </row>
    <row r="57" spans="1:11" x14ac:dyDescent="0.25">
      <c r="A57" s="142" t="s">
        <v>628</v>
      </c>
      <c r="B57" s="136" t="s">
        <v>241</v>
      </c>
      <c r="C57" s="147">
        <v>6639</v>
      </c>
      <c r="D57" s="147">
        <v>41292</v>
      </c>
      <c r="E57" s="147"/>
      <c r="F57" s="147">
        <v>13336.25</v>
      </c>
      <c r="G57" s="145">
        <f t="shared" si="1"/>
        <v>2.0099999999999998</v>
      </c>
      <c r="H57" s="145">
        <f t="shared" si="2"/>
        <v>0.32</v>
      </c>
      <c r="J57" s="119"/>
      <c r="K57" s="119"/>
    </row>
    <row r="58" spans="1:11" x14ac:dyDescent="0.25">
      <c r="A58" s="142" t="s">
        <v>629</v>
      </c>
      <c r="B58" s="136" t="s">
        <v>435</v>
      </c>
      <c r="C58" s="147"/>
      <c r="D58" s="147">
        <v>7069</v>
      </c>
      <c r="E58" s="147"/>
      <c r="F58" s="147">
        <v>3081.25</v>
      </c>
      <c r="G58" s="145" t="e">
        <f t="shared" si="1"/>
        <v>#DIV/0!</v>
      </c>
      <c r="H58" s="145">
        <f t="shared" si="2"/>
        <v>0.44</v>
      </c>
      <c r="J58" s="119"/>
      <c r="K58" s="119"/>
    </row>
    <row r="59" spans="1:11" x14ac:dyDescent="0.25">
      <c r="A59" s="142" t="s">
        <v>630</v>
      </c>
      <c r="B59" s="136" t="s">
        <v>631</v>
      </c>
      <c r="C59" s="147">
        <v>1014</v>
      </c>
      <c r="D59" s="147">
        <v>3583</v>
      </c>
      <c r="E59" s="147"/>
      <c r="F59" s="147">
        <v>446.4</v>
      </c>
      <c r="G59" s="145">
        <f t="shared" si="1"/>
        <v>0.44</v>
      </c>
      <c r="H59" s="145">
        <f t="shared" si="2"/>
        <v>0.12</v>
      </c>
      <c r="J59" s="119"/>
      <c r="K59" s="119"/>
    </row>
    <row r="60" spans="1:11" x14ac:dyDescent="0.25">
      <c r="A60" s="142" t="s">
        <v>632</v>
      </c>
      <c r="B60" s="136" t="s">
        <v>243</v>
      </c>
      <c r="C60" s="147"/>
      <c r="D60" s="147">
        <v>17672</v>
      </c>
      <c r="E60" s="147"/>
      <c r="F60" s="147">
        <v>2300.2600000000002</v>
      </c>
      <c r="G60" s="145" t="e">
        <f t="shared" si="1"/>
        <v>#DIV/0!</v>
      </c>
      <c r="H60" s="145">
        <f t="shared" si="2"/>
        <v>0.13</v>
      </c>
      <c r="J60" s="119"/>
      <c r="K60" s="119"/>
    </row>
    <row r="61" spans="1:11" x14ac:dyDescent="0.25">
      <c r="A61" s="142" t="s">
        <v>633</v>
      </c>
      <c r="B61" s="136" t="s">
        <v>439</v>
      </c>
      <c r="C61" s="147"/>
      <c r="D61" s="147">
        <v>17672</v>
      </c>
      <c r="E61" s="147"/>
      <c r="F61" s="147"/>
      <c r="G61" s="145" t="e">
        <f t="shared" si="1"/>
        <v>#DIV/0!</v>
      </c>
      <c r="H61" s="145">
        <f t="shared" si="2"/>
        <v>0</v>
      </c>
      <c r="J61" s="119"/>
      <c r="K61" s="119"/>
    </row>
    <row r="62" spans="1:11" x14ac:dyDescent="0.25">
      <c r="A62" s="142" t="s">
        <v>634</v>
      </c>
      <c r="B62" s="136" t="s">
        <v>360</v>
      </c>
      <c r="C62" s="147">
        <v>1033</v>
      </c>
      <c r="D62" s="147">
        <v>3651</v>
      </c>
      <c r="E62" s="147"/>
      <c r="F62" s="147">
        <v>461.25</v>
      </c>
      <c r="G62" s="145">
        <f t="shared" si="1"/>
        <v>0.45</v>
      </c>
      <c r="H62" s="145">
        <f t="shared" si="2"/>
        <v>0.13</v>
      </c>
      <c r="J62" s="119"/>
      <c r="K62" s="119"/>
    </row>
    <row r="63" spans="1:11" x14ac:dyDescent="0.25">
      <c r="A63" s="142" t="s">
        <v>635</v>
      </c>
      <c r="B63" s="136" t="s">
        <v>364</v>
      </c>
      <c r="C63" s="147"/>
      <c r="D63" s="147"/>
      <c r="E63" s="147"/>
      <c r="F63" s="147"/>
      <c r="G63" s="145" t="e">
        <f t="shared" si="1"/>
        <v>#DIV/0!</v>
      </c>
      <c r="H63" s="145" t="e">
        <f t="shared" si="2"/>
        <v>#DIV/0!</v>
      </c>
      <c r="J63" s="119"/>
      <c r="K63" s="119"/>
    </row>
    <row r="64" spans="1:11" x14ac:dyDescent="0.25">
      <c r="A64" s="142" t="s">
        <v>636</v>
      </c>
      <c r="B64" s="136" t="s">
        <v>449</v>
      </c>
      <c r="C64" s="147">
        <v>671</v>
      </c>
      <c r="D64" s="147">
        <v>2435</v>
      </c>
      <c r="E64" s="147"/>
      <c r="F64" s="147">
        <v>1045.1199999999999</v>
      </c>
      <c r="G64" s="145">
        <f t="shared" si="1"/>
        <v>1.56</v>
      </c>
      <c r="H64" s="145">
        <f t="shared" si="2"/>
        <v>0.43</v>
      </c>
      <c r="J64" s="119"/>
      <c r="K64" s="119"/>
    </row>
    <row r="65" spans="1:11" x14ac:dyDescent="0.25">
      <c r="A65" s="142" t="s">
        <v>637</v>
      </c>
      <c r="B65" s="136" t="s">
        <v>247</v>
      </c>
      <c r="C65" s="147"/>
      <c r="D65" s="147">
        <v>10603</v>
      </c>
      <c r="E65" s="147"/>
      <c r="F65" s="147">
        <v>2682.89</v>
      </c>
      <c r="G65" s="145" t="e">
        <f t="shared" si="1"/>
        <v>#DIV/0!</v>
      </c>
      <c r="H65" s="145">
        <f t="shared" si="2"/>
        <v>0.25</v>
      </c>
      <c r="J65" s="119"/>
      <c r="K65" s="119"/>
    </row>
    <row r="66" spans="1:11" x14ac:dyDescent="0.25">
      <c r="A66" s="142">
        <v>45</v>
      </c>
      <c r="B66" s="136" t="s">
        <v>249</v>
      </c>
      <c r="C66" s="137"/>
      <c r="D66" s="137">
        <f>D67</f>
        <v>2028</v>
      </c>
      <c r="E66" s="137"/>
      <c r="F66" s="137"/>
      <c r="G66" s="138"/>
      <c r="H66" s="138">
        <f t="shared" si="2"/>
        <v>0</v>
      </c>
      <c r="J66" s="119"/>
      <c r="K66" s="119"/>
    </row>
    <row r="67" spans="1:11" x14ac:dyDescent="0.25">
      <c r="A67" s="142">
        <v>4521</v>
      </c>
      <c r="B67" s="136" t="s">
        <v>475</v>
      </c>
      <c r="C67" s="147"/>
      <c r="D67" s="147">
        <v>2028</v>
      </c>
      <c r="E67" s="147"/>
      <c r="F67" s="147"/>
      <c r="G67" s="145"/>
      <c r="H67" s="145">
        <f t="shared" si="2"/>
        <v>0</v>
      </c>
      <c r="J67" s="119"/>
      <c r="K67" s="119"/>
    </row>
    <row r="68" spans="1:11" x14ac:dyDescent="0.25">
      <c r="A68" s="135" t="s">
        <v>543</v>
      </c>
      <c r="B68" s="136" t="s">
        <v>544</v>
      </c>
      <c r="C68" s="143">
        <f>C69</f>
        <v>253944</v>
      </c>
      <c r="D68" s="143">
        <f t="shared" ref="D68:F68" si="14">D69</f>
        <v>67400</v>
      </c>
      <c r="E68" s="143">
        <f t="shared" si="14"/>
        <v>0</v>
      </c>
      <c r="F68" s="143">
        <f t="shared" si="14"/>
        <v>77119.75</v>
      </c>
      <c r="G68" s="138">
        <f t="shared" si="1"/>
        <v>0.3</v>
      </c>
      <c r="H68" s="138">
        <f t="shared" si="2"/>
        <v>1.1399999999999999</v>
      </c>
      <c r="J68" s="119"/>
      <c r="K68" s="119"/>
    </row>
    <row r="69" spans="1:11" x14ac:dyDescent="0.25">
      <c r="A69" s="139" t="s">
        <v>593</v>
      </c>
      <c r="B69" s="136" t="s">
        <v>594</v>
      </c>
      <c r="C69" s="137">
        <f>C70+C103+C135</f>
        <v>253944</v>
      </c>
      <c r="D69" s="137">
        <f>D70+D103+D135</f>
        <v>67400</v>
      </c>
      <c r="E69" s="137">
        <f>E70+E103+E135</f>
        <v>0</v>
      </c>
      <c r="F69" s="137">
        <f>F70+F103+F135</f>
        <v>77119.75</v>
      </c>
      <c r="G69" s="138">
        <f t="shared" si="1"/>
        <v>0.3</v>
      </c>
      <c r="H69" s="138">
        <f t="shared" si="2"/>
        <v>1.1399999999999999</v>
      </c>
      <c r="J69" s="119"/>
      <c r="K69" s="119"/>
    </row>
    <row r="70" spans="1:11" x14ac:dyDescent="0.25">
      <c r="A70" s="140" t="s">
        <v>63</v>
      </c>
      <c r="B70" s="136" t="s">
        <v>64</v>
      </c>
      <c r="C70" s="143">
        <f>C71+C98</f>
        <v>102426</v>
      </c>
      <c r="D70" s="143">
        <f t="shared" ref="D70:F70" si="15">D71+D98</f>
        <v>65400</v>
      </c>
      <c r="E70" s="143">
        <f t="shared" si="15"/>
        <v>0</v>
      </c>
      <c r="F70" s="143">
        <f t="shared" si="15"/>
        <v>56484.47</v>
      </c>
      <c r="G70" s="138">
        <f t="shared" si="1"/>
        <v>0.55000000000000004</v>
      </c>
      <c r="H70" s="138">
        <f t="shared" si="2"/>
        <v>0.86</v>
      </c>
      <c r="J70" s="119"/>
      <c r="K70" s="119"/>
    </row>
    <row r="71" spans="1:11" x14ac:dyDescent="0.25">
      <c r="A71" s="141" t="s">
        <v>80</v>
      </c>
      <c r="B71" s="136" t="s">
        <v>81</v>
      </c>
      <c r="C71" s="143">
        <f>C72+C76+C94+C96</f>
        <v>101120</v>
      </c>
      <c r="D71" s="143">
        <f t="shared" ref="D71:F71" si="16">D72+D76+D94+D96</f>
        <v>60600</v>
      </c>
      <c r="E71" s="143">
        <f t="shared" si="16"/>
        <v>0</v>
      </c>
      <c r="F71" s="143">
        <f t="shared" si="16"/>
        <v>56484.47</v>
      </c>
      <c r="G71" s="138">
        <f t="shared" si="1"/>
        <v>0.56000000000000005</v>
      </c>
      <c r="H71" s="138">
        <f t="shared" si="2"/>
        <v>0.93</v>
      </c>
      <c r="J71" s="119"/>
      <c r="K71" s="119"/>
    </row>
    <row r="72" spans="1:11" x14ac:dyDescent="0.25">
      <c r="A72" s="142" t="s">
        <v>82</v>
      </c>
      <c r="B72" s="136" t="s">
        <v>83</v>
      </c>
      <c r="C72" s="143">
        <f>SUM(C73:C75)</f>
        <v>53508</v>
      </c>
      <c r="D72" s="143">
        <f t="shared" ref="D72:F72" si="17">SUM(D73:D75)</f>
        <v>33300</v>
      </c>
      <c r="E72" s="143">
        <f t="shared" si="17"/>
        <v>0</v>
      </c>
      <c r="F72" s="143">
        <f t="shared" si="17"/>
        <v>34950.230000000003</v>
      </c>
      <c r="G72" s="138">
        <f t="shared" si="1"/>
        <v>0.65</v>
      </c>
      <c r="H72" s="138">
        <f t="shared" si="2"/>
        <v>1.05</v>
      </c>
    </row>
    <row r="73" spans="1:11" x14ac:dyDescent="0.25">
      <c r="A73" s="142" t="s">
        <v>595</v>
      </c>
      <c r="B73" s="136" t="s">
        <v>87</v>
      </c>
      <c r="C73" s="144">
        <v>45383</v>
      </c>
      <c r="D73" s="144">
        <v>28136</v>
      </c>
      <c r="E73" s="144"/>
      <c r="F73" s="144">
        <v>29656.86</v>
      </c>
      <c r="G73" s="145">
        <f t="shared" si="1"/>
        <v>0.65</v>
      </c>
      <c r="H73" s="145">
        <f t="shared" ref="H73:H136" si="18">ROUND(F73/D73,2)</f>
        <v>1.05</v>
      </c>
      <c r="J73" s="119"/>
      <c r="K73" s="119"/>
    </row>
    <row r="74" spans="1:11" x14ac:dyDescent="0.25">
      <c r="A74" s="142" t="s">
        <v>597</v>
      </c>
      <c r="B74" s="136" t="s">
        <v>91</v>
      </c>
      <c r="C74" s="144">
        <v>600</v>
      </c>
      <c r="D74" s="144">
        <v>200</v>
      </c>
      <c r="E74" s="144"/>
      <c r="F74" s="144">
        <v>400</v>
      </c>
      <c r="G74" s="145">
        <f t="shared" si="1"/>
        <v>0.67</v>
      </c>
      <c r="H74" s="145">
        <f t="shared" si="18"/>
        <v>2</v>
      </c>
      <c r="J74" s="119"/>
      <c r="K74" s="119"/>
    </row>
    <row r="75" spans="1:11" x14ac:dyDescent="0.25">
      <c r="A75" s="142" t="s">
        <v>598</v>
      </c>
      <c r="B75" s="136" t="s">
        <v>96</v>
      </c>
      <c r="C75" s="144">
        <v>7525</v>
      </c>
      <c r="D75" s="144">
        <v>4964</v>
      </c>
      <c r="E75" s="144"/>
      <c r="F75" s="144">
        <v>4893.37</v>
      </c>
      <c r="G75" s="145">
        <f t="shared" ref="G75:G138" si="19">ROUND(F75/C75,2)</f>
        <v>0.65</v>
      </c>
      <c r="H75" s="145">
        <f t="shared" si="18"/>
        <v>0.99</v>
      </c>
      <c r="J75" s="119"/>
      <c r="K75" s="119"/>
    </row>
    <row r="76" spans="1:11" x14ac:dyDescent="0.25">
      <c r="A76" s="142" t="s">
        <v>97</v>
      </c>
      <c r="B76" s="136" t="s">
        <v>98</v>
      </c>
      <c r="C76" s="137">
        <f>SUM(C77:C93)</f>
        <v>47603</v>
      </c>
      <c r="D76" s="137">
        <f t="shared" ref="D76:F76" si="20">SUM(D77:D93)</f>
        <v>27200</v>
      </c>
      <c r="E76" s="137">
        <f t="shared" si="20"/>
        <v>0</v>
      </c>
      <c r="F76" s="137">
        <f t="shared" si="20"/>
        <v>21534.240000000002</v>
      </c>
      <c r="G76" s="138">
        <f t="shared" si="19"/>
        <v>0.45</v>
      </c>
      <c r="H76" s="138">
        <f t="shared" si="18"/>
        <v>0.79</v>
      </c>
      <c r="J76" s="119"/>
      <c r="K76" s="119"/>
    </row>
    <row r="77" spans="1:11" x14ac:dyDescent="0.25">
      <c r="A77" s="142" t="s">
        <v>603</v>
      </c>
      <c r="B77" s="136" t="s">
        <v>102</v>
      </c>
      <c r="C77" s="147">
        <v>10225</v>
      </c>
      <c r="D77" s="147">
        <v>8700</v>
      </c>
      <c r="E77" s="147"/>
      <c r="F77" s="147">
        <v>5662.119999999999</v>
      </c>
      <c r="G77" s="145">
        <f t="shared" si="19"/>
        <v>0.55000000000000004</v>
      </c>
      <c r="H77" s="145">
        <f t="shared" si="18"/>
        <v>0.65</v>
      </c>
      <c r="J77" s="119"/>
      <c r="K77" s="119"/>
    </row>
    <row r="78" spans="1:11" x14ac:dyDescent="0.25">
      <c r="A78" s="142" t="s">
        <v>599</v>
      </c>
      <c r="B78" s="136" t="s">
        <v>600</v>
      </c>
      <c r="C78" s="147">
        <v>166</v>
      </c>
      <c r="D78" s="147">
        <v>100</v>
      </c>
      <c r="E78" s="147"/>
      <c r="F78" s="147">
        <v>223.24</v>
      </c>
      <c r="G78" s="145">
        <f t="shared" si="19"/>
        <v>1.34</v>
      </c>
      <c r="H78" s="145">
        <f t="shared" si="18"/>
        <v>2.23</v>
      </c>
      <c r="J78" s="119"/>
      <c r="K78" s="119"/>
    </row>
    <row r="79" spans="1:11" x14ac:dyDescent="0.25">
      <c r="A79" s="142" t="s">
        <v>604</v>
      </c>
      <c r="B79" s="136" t="s">
        <v>106</v>
      </c>
      <c r="C79" s="147">
        <v>929</v>
      </c>
      <c r="D79" s="147"/>
      <c r="E79" s="147"/>
      <c r="F79" s="147">
        <v>4133.55</v>
      </c>
      <c r="G79" s="145">
        <f t="shared" si="19"/>
        <v>4.45</v>
      </c>
      <c r="H79" s="145" t="e">
        <f t="shared" si="18"/>
        <v>#DIV/0!</v>
      </c>
      <c r="J79" s="119"/>
      <c r="K79" s="119"/>
    </row>
    <row r="80" spans="1:11" x14ac:dyDescent="0.25">
      <c r="A80" s="142" t="s">
        <v>605</v>
      </c>
      <c r="B80" s="136" t="s">
        <v>112</v>
      </c>
      <c r="C80" s="147">
        <v>4851</v>
      </c>
      <c r="D80" s="147">
        <v>100</v>
      </c>
      <c r="E80" s="147"/>
      <c r="F80" s="147"/>
      <c r="G80" s="145">
        <f t="shared" si="19"/>
        <v>0</v>
      </c>
      <c r="H80" s="145">
        <f t="shared" si="18"/>
        <v>0</v>
      </c>
      <c r="J80" s="119"/>
      <c r="K80" s="119"/>
    </row>
    <row r="81" spans="1:11" x14ac:dyDescent="0.25">
      <c r="A81" s="142" t="s">
        <v>606</v>
      </c>
      <c r="B81" s="136" t="s">
        <v>380</v>
      </c>
      <c r="C81" s="147">
        <v>5176</v>
      </c>
      <c r="D81" s="147">
        <v>3000</v>
      </c>
      <c r="E81" s="147"/>
      <c r="F81" s="147"/>
      <c r="G81" s="145">
        <f t="shared" si="19"/>
        <v>0</v>
      </c>
      <c r="H81" s="145">
        <f t="shared" si="18"/>
        <v>0</v>
      </c>
      <c r="J81" s="119"/>
      <c r="K81" s="119"/>
    </row>
    <row r="82" spans="1:11" x14ac:dyDescent="0.25">
      <c r="A82" s="142">
        <v>3224</v>
      </c>
      <c r="B82" s="136" t="s">
        <v>116</v>
      </c>
      <c r="C82" s="147"/>
      <c r="D82" s="147"/>
      <c r="E82" s="147"/>
      <c r="F82" s="147"/>
      <c r="G82" s="145" t="e">
        <f t="shared" si="19"/>
        <v>#DIV/0!</v>
      </c>
      <c r="H82" s="145" t="e">
        <f t="shared" si="18"/>
        <v>#DIV/0!</v>
      </c>
      <c r="J82" s="119"/>
      <c r="K82" s="119"/>
    </row>
    <row r="83" spans="1:11" x14ac:dyDescent="0.25">
      <c r="A83" s="142" t="s">
        <v>609</v>
      </c>
      <c r="B83" s="136" t="s">
        <v>610</v>
      </c>
      <c r="C83" s="147"/>
      <c r="D83" s="147"/>
      <c r="E83" s="147"/>
      <c r="F83" s="147"/>
      <c r="G83" s="145" t="e">
        <f t="shared" si="19"/>
        <v>#DIV/0!</v>
      </c>
      <c r="H83" s="145" t="e">
        <f t="shared" si="18"/>
        <v>#DIV/0!</v>
      </c>
      <c r="J83" s="119"/>
      <c r="K83" s="119"/>
    </row>
    <row r="84" spans="1:11" x14ac:dyDescent="0.25">
      <c r="A84" s="142" t="s">
        <v>612</v>
      </c>
      <c r="B84" s="136" t="s">
        <v>124</v>
      </c>
      <c r="C84" s="147">
        <v>344</v>
      </c>
      <c r="D84" s="147">
        <v>100</v>
      </c>
      <c r="E84" s="147"/>
      <c r="F84" s="147"/>
      <c r="G84" s="145">
        <f t="shared" si="19"/>
        <v>0</v>
      </c>
      <c r="H84" s="145">
        <f t="shared" si="18"/>
        <v>0</v>
      </c>
      <c r="J84" s="119"/>
      <c r="K84" s="119"/>
    </row>
    <row r="85" spans="1:11" x14ac:dyDescent="0.25">
      <c r="A85" s="142" t="s">
        <v>613</v>
      </c>
      <c r="B85" s="136" t="s">
        <v>126</v>
      </c>
      <c r="C85" s="147"/>
      <c r="D85" s="147"/>
      <c r="E85" s="147"/>
      <c r="F85" s="147"/>
      <c r="G85" s="145" t="e">
        <f t="shared" si="19"/>
        <v>#DIV/0!</v>
      </c>
      <c r="H85" s="145" t="e">
        <f t="shared" si="18"/>
        <v>#DIV/0!</v>
      </c>
      <c r="J85" s="119"/>
      <c r="K85" s="119"/>
    </row>
    <row r="86" spans="1:11" x14ac:dyDescent="0.25">
      <c r="A86" s="142" t="s">
        <v>614</v>
      </c>
      <c r="B86" s="136" t="s">
        <v>128</v>
      </c>
      <c r="C86" s="147">
        <v>2285</v>
      </c>
      <c r="D86" s="147">
        <v>600</v>
      </c>
      <c r="E86" s="147"/>
      <c r="F86" s="147"/>
      <c r="G86" s="145">
        <f t="shared" si="19"/>
        <v>0</v>
      </c>
      <c r="H86" s="145">
        <f t="shared" si="18"/>
        <v>0</v>
      </c>
      <c r="J86" s="119"/>
      <c r="K86" s="119"/>
    </row>
    <row r="87" spans="1:11" x14ac:dyDescent="0.25">
      <c r="A87" s="142">
        <v>3236</v>
      </c>
      <c r="B87" s="136" t="s">
        <v>134</v>
      </c>
      <c r="C87" s="147"/>
      <c r="D87" s="147"/>
      <c r="E87" s="147"/>
      <c r="F87" s="147"/>
      <c r="G87" s="145" t="e">
        <f t="shared" si="19"/>
        <v>#DIV/0!</v>
      </c>
      <c r="H87" s="145" t="e">
        <f t="shared" si="18"/>
        <v>#DIV/0!</v>
      </c>
      <c r="J87" s="119"/>
      <c r="K87" s="119"/>
    </row>
    <row r="88" spans="1:11" x14ac:dyDescent="0.25">
      <c r="A88" s="142" t="s">
        <v>617</v>
      </c>
      <c r="B88" s="136" t="s">
        <v>136</v>
      </c>
      <c r="C88" s="147">
        <v>18173</v>
      </c>
      <c r="D88" s="147">
        <v>8500</v>
      </c>
      <c r="E88" s="147"/>
      <c r="F88" s="147">
        <v>10732.67</v>
      </c>
      <c r="G88" s="145">
        <f t="shared" si="19"/>
        <v>0.59</v>
      </c>
      <c r="H88" s="145">
        <f t="shared" si="18"/>
        <v>1.26</v>
      </c>
      <c r="J88" s="119"/>
      <c r="K88" s="119"/>
    </row>
    <row r="89" spans="1:11" x14ac:dyDescent="0.25">
      <c r="A89" s="142" t="s">
        <v>618</v>
      </c>
      <c r="B89" s="136" t="s">
        <v>138</v>
      </c>
      <c r="C89" s="147"/>
      <c r="D89" s="147"/>
      <c r="E89" s="147"/>
      <c r="F89" s="147"/>
      <c r="G89" s="145" t="e">
        <f t="shared" si="19"/>
        <v>#DIV/0!</v>
      </c>
      <c r="H89" s="145" t="e">
        <f t="shared" si="18"/>
        <v>#DIV/0!</v>
      </c>
      <c r="J89" s="119"/>
      <c r="K89" s="119"/>
    </row>
    <row r="90" spans="1:11" x14ac:dyDescent="0.25">
      <c r="A90" s="142" t="s">
        <v>619</v>
      </c>
      <c r="B90" s="136" t="s">
        <v>140</v>
      </c>
      <c r="C90" s="147">
        <v>4206</v>
      </c>
      <c r="D90" s="147">
        <v>5400</v>
      </c>
      <c r="E90" s="147"/>
      <c r="F90" s="147">
        <v>782.66</v>
      </c>
      <c r="G90" s="145">
        <f t="shared" si="19"/>
        <v>0.19</v>
      </c>
      <c r="H90" s="145">
        <f t="shared" si="18"/>
        <v>0.14000000000000001</v>
      </c>
      <c r="J90" s="119"/>
      <c r="K90" s="119"/>
    </row>
    <row r="91" spans="1:11" x14ac:dyDescent="0.25">
      <c r="A91" s="142" t="s">
        <v>622</v>
      </c>
      <c r="B91" s="136" t="s">
        <v>151</v>
      </c>
      <c r="C91" s="147">
        <v>1248</v>
      </c>
      <c r="D91" s="147">
        <v>700</v>
      </c>
      <c r="E91" s="147"/>
      <c r="F91" s="147"/>
      <c r="G91" s="145">
        <f t="shared" si="19"/>
        <v>0</v>
      </c>
      <c r="H91" s="145">
        <f t="shared" si="18"/>
        <v>0</v>
      </c>
      <c r="J91" s="119"/>
      <c r="K91" s="119"/>
    </row>
    <row r="92" spans="1:11" x14ac:dyDescent="0.25">
      <c r="A92" s="142" t="s">
        <v>623</v>
      </c>
      <c r="B92" s="136" t="s">
        <v>624</v>
      </c>
      <c r="C92" s="147"/>
      <c r="D92" s="147"/>
      <c r="E92" s="147"/>
      <c r="F92" s="147"/>
      <c r="G92" s="145" t="e">
        <f t="shared" si="19"/>
        <v>#DIV/0!</v>
      </c>
      <c r="H92" s="145" t="e">
        <f t="shared" si="18"/>
        <v>#DIV/0!</v>
      </c>
      <c r="J92" s="119"/>
      <c r="K92" s="119"/>
    </row>
    <row r="93" spans="1:11" x14ac:dyDescent="0.25">
      <c r="A93" s="142" t="s">
        <v>625</v>
      </c>
      <c r="B93" s="136" t="s">
        <v>145</v>
      </c>
      <c r="C93" s="147"/>
      <c r="D93" s="147"/>
      <c r="E93" s="147"/>
      <c r="F93" s="147"/>
      <c r="G93" s="145" t="e">
        <f t="shared" si="19"/>
        <v>#DIV/0!</v>
      </c>
      <c r="H93" s="145" t="e">
        <f t="shared" si="18"/>
        <v>#DIV/0!</v>
      </c>
      <c r="J93" s="119"/>
      <c r="K93" s="119"/>
    </row>
    <row r="94" spans="1:11" x14ac:dyDescent="0.25">
      <c r="A94" s="142" t="s">
        <v>159</v>
      </c>
      <c r="B94" s="136" t="s">
        <v>160</v>
      </c>
      <c r="C94" s="143">
        <f>C95</f>
        <v>9</v>
      </c>
      <c r="D94" s="143">
        <f t="shared" ref="D94:F94" si="21">D95</f>
        <v>100</v>
      </c>
      <c r="E94" s="143">
        <f t="shared" si="21"/>
        <v>0</v>
      </c>
      <c r="F94" s="143">
        <f t="shared" si="21"/>
        <v>0</v>
      </c>
      <c r="G94" s="138">
        <f t="shared" si="19"/>
        <v>0</v>
      </c>
      <c r="H94" s="138">
        <f t="shared" si="18"/>
        <v>0</v>
      </c>
      <c r="J94" s="119"/>
      <c r="K94" s="119"/>
    </row>
    <row r="95" spans="1:11" x14ac:dyDescent="0.25">
      <c r="A95" s="142" t="s">
        <v>626</v>
      </c>
      <c r="B95" s="136" t="s">
        <v>164</v>
      </c>
      <c r="C95" s="144">
        <v>9</v>
      </c>
      <c r="D95" s="144">
        <v>100</v>
      </c>
      <c r="E95" s="144"/>
      <c r="F95" s="144"/>
      <c r="G95" s="145">
        <f t="shared" si="19"/>
        <v>0</v>
      </c>
      <c r="H95" s="145">
        <f t="shared" si="18"/>
        <v>0</v>
      </c>
      <c r="J95" s="119"/>
      <c r="K95" s="119"/>
    </row>
    <row r="96" spans="1:11" x14ac:dyDescent="0.25">
      <c r="A96" s="142" t="s">
        <v>174</v>
      </c>
      <c r="B96" s="136" t="s">
        <v>175</v>
      </c>
      <c r="C96" s="143">
        <f>C97</f>
        <v>0</v>
      </c>
      <c r="D96" s="143">
        <f t="shared" ref="D96:F96" si="22">D97</f>
        <v>0</v>
      </c>
      <c r="E96" s="143">
        <f t="shared" si="22"/>
        <v>0</v>
      </c>
      <c r="F96" s="143">
        <f t="shared" si="22"/>
        <v>0</v>
      </c>
      <c r="G96" s="138" t="e">
        <f t="shared" si="19"/>
        <v>#DIV/0!</v>
      </c>
      <c r="H96" s="138" t="e">
        <f t="shared" si="18"/>
        <v>#DIV/0!</v>
      </c>
      <c r="J96" s="119"/>
      <c r="K96" s="119"/>
    </row>
    <row r="97" spans="1:11" x14ac:dyDescent="0.25">
      <c r="A97" s="142" t="s">
        <v>638</v>
      </c>
      <c r="B97" s="136" t="s">
        <v>639</v>
      </c>
      <c r="C97" s="144"/>
      <c r="D97" s="144"/>
      <c r="E97" s="144"/>
      <c r="F97" s="144"/>
      <c r="G97" s="145" t="e">
        <f t="shared" si="19"/>
        <v>#DIV/0!</v>
      </c>
      <c r="H97" s="145" t="e">
        <f t="shared" si="18"/>
        <v>#DIV/0!</v>
      </c>
      <c r="J97" s="119"/>
      <c r="K97" s="119"/>
    </row>
    <row r="98" spans="1:11" x14ac:dyDescent="0.25">
      <c r="A98" s="141" t="s">
        <v>56</v>
      </c>
      <c r="B98" s="136" t="s">
        <v>226</v>
      </c>
      <c r="C98" s="137">
        <f>C99</f>
        <v>1306</v>
      </c>
      <c r="D98" s="137">
        <f t="shared" ref="D98:F98" si="23">D99</f>
        <v>4800</v>
      </c>
      <c r="E98" s="137">
        <f t="shared" si="23"/>
        <v>0</v>
      </c>
      <c r="F98" s="137">
        <f t="shared" si="23"/>
        <v>0</v>
      </c>
      <c r="G98" s="138">
        <f t="shared" si="19"/>
        <v>0</v>
      </c>
      <c r="H98" s="138">
        <f t="shared" si="18"/>
        <v>0</v>
      </c>
      <c r="J98" s="119"/>
      <c r="K98" s="119"/>
    </row>
    <row r="99" spans="1:11" x14ac:dyDescent="0.25">
      <c r="A99" s="142" t="s">
        <v>232</v>
      </c>
      <c r="B99" s="136" t="s">
        <v>233</v>
      </c>
      <c r="C99" s="143">
        <f>SUM(C100:C102)</f>
        <v>1306</v>
      </c>
      <c r="D99" s="143">
        <f t="shared" ref="D99:F99" si="24">SUM(D100:D102)</f>
        <v>4800</v>
      </c>
      <c r="E99" s="143">
        <f t="shared" si="24"/>
        <v>0</v>
      </c>
      <c r="F99" s="143">
        <f t="shared" si="24"/>
        <v>0</v>
      </c>
      <c r="G99" s="138">
        <f t="shared" si="19"/>
        <v>0</v>
      </c>
      <c r="H99" s="138">
        <f t="shared" si="18"/>
        <v>0</v>
      </c>
      <c r="J99" s="119"/>
      <c r="K99" s="119"/>
    </row>
    <row r="100" spans="1:11" x14ac:dyDescent="0.25">
      <c r="A100" s="142" t="s">
        <v>628</v>
      </c>
      <c r="B100" s="136" t="s">
        <v>241</v>
      </c>
      <c r="C100" s="144">
        <v>1306</v>
      </c>
      <c r="D100" s="144">
        <v>1300</v>
      </c>
      <c r="E100" s="144"/>
      <c r="F100" s="144"/>
      <c r="G100" s="145">
        <f t="shared" si="19"/>
        <v>0</v>
      </c>
      <c r="H100" s="145">
        <f t="shared" si="18"/>
        <v>0</v>
      </c>
      <c r="J100" s="119"/>
      <c r="K100" s="119"/>
    </row>
    <row r="101" spans="1:11" x14ac:dyDescent="0.25">
      <c r="A101" s="142" t="s">
        <v>629</v>
      </c>
      <c r="B101" s="136" t="s">
        <v>435</v>
      </c>
      <c r="C101" s="144"/>
      <c r="D101" s="144">
        <v>3500</v>
      </c>
      <c r="E101" s="144"/>
      <c r="F101" s="144"/>
      <c r="G101" s="145" t="e">
        <f t="shared" si="19"/>
        <v>#DIV/0!</v>
      </c>
      <c r="H101" s="145">
        <f t="shared" si="18"/>
        <v>0</v>
      </c>
      <c r="J101" s="119"/>
      <c r="K101" s="119"/>
    </row>
    <row r="102" spans="1:11" x14ac:dyDescent="0.25">
      <c r="A102" s="142" t="s">
        <v>632</v>
      </c>
      <c r="B102" s="136" t="s">
        <v>243</v>
      </c>
      <c r="C102" s="144"/>
      <c r="D102" s="144"/>
      <c r="E102" s="144"/>
      <c r="F102" s="144"/>
      <c r="G102" s="145" t="e">
        <f t="shared" si="19"/>
        <v>#DIV/0!</v>
      </c>
      <c r="H102" s="145" t="e">
        <f t="shared" si="18"/>
        <v>#DIV/0!</v>
      </c>
      <c r="J102" s="119"/>
      <c r="K102" s="119"/>
    </row>
    <row r="103" spans="1:11" x14ac:dyDescent="0.25">
      <c r="A103" s="140" t="s">
        <v>74</v>
      </c>
      <c r="B103" s="136" t="s">
        <v>75</v>
      </c>
      <c r="C103" s="143">
        <f>C104+C130</f>
        <v>128078</v>
      </c>
      <c r="D103" s="143">
        <f>D104+D130</f>
        <v>2000</v>
      </c>
      <c r="E103" s="143">
        <f>E104+E130</f>
        <v>0</v>
      </c>
      <c r="F103" s="143">
        <f>F104+F130</f>
        <v>20399.080000000002</v>
      </c>
      <c r="G103" s="138">
        <f t="shared" si="19"/>
        <v>0.16</v>
      </c>
      <c r="H103" s="138">
        <f t="shared" si="18"/>
        <v>10.199999999999999</v>
      </c>
      <c r="J103" s="119"/>
      <c r="K103" s="119"/>
    </row>
    <row r="104" spans="1:11" x14ac:dyDescent="0.25">
      <c r="A104" s="141" t="s">
        <v>80</v>
      </c>
      <c r="B104" s="136" t="s">
        <v>81</v>
      </c>
      <c r="C104" s="137">
        <f>C105+C109+C128</f>
        <v>109118</v>
      </c>
      <c r="D104" s="137">
        <f>D105+D109+D128</f>
        <v>2000</v>
      </c>
      <c r="E104" s="137">
        <f>E105+E109+E128</f>
        <v>0</v>
      </c>
      <c r="F104" s="137">
        <f>F105+F109+F128</f>
        <v>20399.080000000002</v>
      </c>
      <c r="G104" s="138">
        <f t="shared" si="19"/>
        <v>0.19</v>
      </c>
      <c r="H104" s="138">
        <f t="shared" si="18"/>
        <v>10.199999999999999</v>
      </c>
      <c r="J104" s="119"/>
      <c r="K104" s="119"/>
    </row>
    <row r="105" spans="1:11" x14ac:dyDescent="0.25">
      <c r="A105" s="142" t="s">
        <v>82</v>
      </c>
      <c r="B105" s="136" t="s">
        <v>83</v>
      </c>
      <c r="C105" s="143">
        <f>SUM(C106:C108)</f>
        <v>43485</v>
      </c>
      <c r="D105" s="143">
        <f t="shared" ref="D105:F105" si="25">SUM(D106:D108)</f>
        <v>2000</v>
      </c>
      <c r="E105" s="143">
        <f t="shared" si="25"/>
        <v>0</v>
      </c>
      <c r="F105" s="143">
        <f t="shared" si="25"/>
        <v>6672.68</v>
      </c>
      <c r="G105" s="138">
        <f t="shared" si="19"/>
        <v>0.15</v>
      </c>
      <c r="H105" s="138">
        <f t="shared" si="18"/>
        <v>3.34</v>
      </c>
    </row>
    <row r="106" spans="1:11" x14ac:dyDescent="0.25">
      <c r="A106" s="142" t="s">
        <v>595</v>
      </c>
      <c r="B106" s="136" t="s">
        <v>87</v>
      </c>
      <c r="C106" s="144">
        <v>35355</v>
      </c>
      <c r="D106" s="144">
        <v>1670</v>
      </c>
      <c r="E106" s="144"/>
      <c r="F106" s="144">
        <v>5727.66</v>
      </c>
      <c r="G106" s="145">
        <f t="shared" si="19"/>
        <v>0.16</v>
      </c>
      <c r="H106" s="145">
        <f t="shared" si="18"/>
        <v>3.43</v>
      </c>
      <c r="J106" s="119"/>
      <c r="K106" s="119"/>
    </row>
    <row r="107" spans="1:11" x14ac:dyDescent="0.25">
      <c r="A107" s="142" t="s">
        <v>597</v>
      </c>
      <c r="B107" s="136" t="s">
        <v>91</v>
      </c>
      <c r="C107" s="144">
        <v>1200</v>
      </c>
      <c r="D107" s="144"/>
      <c r="E107" s="144"/>
      <c r="F107" s="144"/>
      <c r="G107" s="145">
        <f t="shared" si="19"/>
        <v>0</v>
      </c>
      <c r="H107" s="145" t="e">
        <f t="shared" si="18"/>
        <v>#DIV/0!</v>
      </c>
      <c r="J107" s="119"/>
      <c r="K107" s="119"/>
    </row>
    <row r="108" spans="1:11" x14ac:dyDescent="0.25">
      <c r="A108" s="142" t="s">
        <v>598</v>
      </c>
      <c r="B108" s="136" t="s">
        <v>96</v>
      </c>
      <c r="C108" s="144">
        <v>6930</v>
      </c>
      <c r="D108" s="144">
        <v>330</v>
      </c>
      <c r="E108" s="144"/>
      <c r="F108" s="144">
        <v>945.02</v>
      </c>
      <c r="G108" s="145">
        <f t="shared" si="19"/>
        <v>0.14000000000000001</v>
      </c>
      <c r="H108" s="145">
        <f t="shared" si="18"/>
        <v>2.86</v>
      </c>
      <c r="J108" s="119"/>
      <c r="K108" s="119"/>
    </row>
    <row r="109" spans="1:11" x14ac:dyDescent="0.25">
      <c r="A109" s="142" t="s">
        <v>97</v>
      </c>
      <c r="B109" s="136" t="s">
        <v>98</v>
      </c>
      <c r="C109" s="143">
        <f>SUM(C110:C127)</f>
        <v>65594</v>
      </c>
      <c r="D109" s="143">
        <f>SUM(D110:D127)</f>
        <v>0</v>
      </c>
      <c r="E109" s="143">
        <f>SUM(E110:E127)</f>
        <v>0</v>
      </c>
      <c r="F109" s="143">
        <f>SUM(F110:F127)</f>
        <v>13726.400000000001</v>
      </c>
      <c r="G109" s="138">
        <f t="shared" si="19"/>
        <v>0.21</v>
      </c>
      <c r="H109" s="138" t="e">
        <f t="shared" si="18"/>
        <v>#DIV/0!</v>
      </c>
      <c r="J109" s="119"/>
      <c r="K109" s="119"/>
    </row>
    <row r="110" spans="1:11" x14ac:dyDescent="0.25">
      <c r="A110" s="142" t="s">
        <v>603</v>
      </c>
      <c r="B110" s="136" t="s">
        <v>102</v>
      </c>
      <c r="C110" s="147">
        <v>2727</v>
      </c>
      <c r="D110" s="147"/>
      <c r="E110" s="147"/>
      <c r="F110" s="147">
        <v>3941.5400000000004</v>
      </c>
      <c r="G110" s="145">
        <f t="shared" si="19"/>
        <v>1.45</v>
      </c>
      <c r="H110" s="145" t="e">
        <f t="shared" si="18"/>
        <v>#DIV/0!</v>
      </c>
      <c r="J110" s="119"/>
      <c r="K110" s="119"/>
    </row>
    <row r="111" spans="1:11" x14ac:dyDescent="0.25">
      <c r="A111" s="142" t="s">
        <v>599</v>
      </c>
      <c r="B111" s="136" t="s">
        <v>600</v>
      </c>
      <c r="C111" s="147">
        <v>422</v>
      </c>
      <c r="D111" s="147"/>
      <c r="E111" s="147"/>
      <c r="F111" s="147"/>
      <c r="G111" s="145">
        <f t="shared" si="19"/>
        <v>0</v>
      </c>
      <c r="H111" s="145" t="e">
        <f t="shared" si="18"/>
        <v>#DIV/0!</v>
      </c>
      <c r="J111" s="119"/>
      <c r="K111" s="119"/>
    </row>
    <row r="112" spans="1:11" x14ac:dyDescent="0.25">
      <c r="A112" s="142" t="s">
        <v>604</v>
      </c>
      <c r="B112" s="136" t="s">
        <v>106</v>
      </c>
      <c r="C112" s="147">
        <v>4513</v>
      </c>
      <c r="D112" s="147"/>
      <c r="E112" s="147"/>
      <c r="F112" s="147">
        <v>1147</v>
      </c>
      <c r="G112" s="145">
        <f t="shared" si="19"/>
        <v>0.25</v>
      </c>
      <c r="H112" s="145" t="e">
        <f t="shared" si="18"/>
        <v>#DIV/0!</v>
      </c>
      <c r="J112" s="119"/>
      <c r="K112" s="119"/>
    </row>
    <row r="113" spans="1:11" x14ac:dyDescent="0.25">
      <c r="A113" s="142" t="s">
        <v>605</v>
      </c>
      <c r="B113" s="136" t="s">
        <v>112</v>
      </c>
      <c r="C113" s="147">
        <v>4353</v>
      </c>
      <c r="D113" s="147"/>
      <c r="E113" s="147"/>
      <c r="F113" s="147">
        <v>223.13</v>
      </c>
      <c r="G113" s="145">
        <f t="shared" si="19"/>
        <v>0.05</v>
      </c>
      <c r="H113" s="145" t="e">
        <f t="shared" si="18"/>
        <v>#DIV/0!</v>
      </c>
      <c r="J113" s="119"/>
      <c r="K113" s="119"/>
    </row>
    <row r="114" spans="1:11" x14ac:dyDescent="0.25">
      <c r="A114" s="142" t="s">
        <v>606</v>
      </c>
      <c r="B114" s="136" t="s">
        <v>380</v>
      </c>
      <c r="C114" s="147">
        <v>45189</v>
      </c>
      <c r="D114" s="147"/>
      <c r="E114" s="147"/>
      <c r="F114" s="147"/>
      <c r="G114" s="145">
        <f t="shared" si="19"/>
        <v>0</v>
      </c>
      <c r="H114" s="145" t="e">
        <f t="shared" si="18"/>
        <v>#DIV/0!</v>
      </c>
      <c r="J114" s="119"/>
      <c r="K114" s="119"/>
    </row>
    <row r="115" spans="1:11" x14ac:dyDescent="0.25">
      <c r="A115" s="142" t="s">
        <v>609</v>
      </c>
      <c r="B115" s="136" t="s">
        <v>610</v>
      </c>
      <c r="C115" s="147">
        <v>606</v>
      </c>
      <c r="D115" s="147"/>
      <c r="E115" s="147"/>
      <c r="F115" s="147"/>
      <c r="G115" s="145">
        <f t="shared" si="19"/>
        <v>0</v>
      </c>
      <c r="H115" s="145" t="e">
        <f t="shared" si="18"/>
        <v>#DIV/0!</v>
      </c>
      <c r="J115" s="119"/>
      <c r="K115" s="119"/>
    </row>
    <row r="116" spans="1:11" x14ac:dyDescent="0.25">
      <c r="A116" s="142" t="s">
        <v>612</v>
      </c>
      <c r="B116" s="136" t="s">
        <v>124</v>
      </c>
      <c r="C116" s="147">
        <v>40</v>
      </c>
      <c r="D116" s="147"/>
      <c r="E116" s="147"/>
      <c r="F116" s="147"/>
      <c r="G116" s="145">
        <f t="shared" si="19"/>
        <v>0</v>
      </c>
      <c r="H116" s="145" t="e">
        <f t="shared" si="18"/>
        <v>#DIV/0!</v>
      </c>
      <c r="J116" s="119"/>
      <c r="K116" s="119"/>
    </row>
    <row r="117" spans="1:11" x14ac:dyDescent="0.25">
      <c r="A117" s="142" t="s">
        <v>613</v>
      </c>
      <c r="B117" s="136" t="s">
        <v>126</v>
      </c>
      <c r="C117" s="147">
        <v>1006</v>
      </c>
      <c r="D117" s="147"/>
      <c r="E117" s="147"/>
      <c r="F117" s="147"/>
      <c r="G117" s="145">
        <f t="shared" si="19"/>
        <v>0</v>
      </c>
      <c r="H117" s="145" t="e">
        <f t="shared" si="18"/>
        <v>#DIV/0!</v>
      </c>
      <c r="J117" s="119"/>
      <c r="K117" s="119"/>
    </row>
    <row r="118" spans="1:11" x14ac:dyDescent="0.25">
      <c r="A118" s="142" t="s">
        <v>614</v>
      </c>
      <c r="B118" s="136" t="s">
        <v>128</v>
      </c>
      <c r="C118" s="147"/>
      <c r="D118" s="147"/>
      <c r="E118" s="147"/>
      <c r="F118" s="147"/>
      <c r="G118" s="145" t="e">
        <f t="shared" si="19"/>
        <v>#DIV/0!</v>
      </c>
      <c r="H118" s="145" t="e">
        <f t="shared" si="18"/>
        <v>#DIV/0!</v>
      </c>
      <c r="J118" s="119"/>
      <c r="K118" s="119"/>
    </row>
    <row r="119" spans="1:11" x14ac:dyDescent="0.25">
      <c r="A119" s="142">
        <v>3235</v>
      </c>
      <c r="B119" s="136" t="s">
        <v>132</v>
      </c>
      <c r="C119" s="147"/>
      <c r="D119" s="147"/>
      <c r="E119" s="147"/>
      <c r="F119" s="147">
        <v>526.03</v>
      </c>
      <c r="G119" s="145" t="e">
        <f t="shared" si="19"/>
        <v>#DIV/0!</v>
      </c>
      <c r="H119" s="145" t="e">
        <f t="shared" si="18"/>
        <v>#DIV/0!</v>
      </c>
      <c r="J119" s="119"/>
      <c r="K119" s="119"/>
    </row>
    <row r="120" spans="1:11" x14ac:dyDescent="0.25">
      <c r="A120" s="142">
        <v>3236</v>
      </c>
      <c r="B120" s="136" t="s">
        <v>134</v>
      </c>
      <c r="C120" s="147">
        <v>3511</v>
      </c>
      <c r="D120" s="147"/>
      <c r="E120" s="147"/>
      <c r="F120" s="147"/>
      <c r="G120" s="145">
        <f t="shared" si="19"/>
        <v>0</v>
      </c>
      <c r="H120" s="145" t="e">
        <f t="shared" si="18"/>
        <v>#DIV/0!</v>
      </c>
      <c r="J120" s="119"/>
      <c r="K120" s="119"/>
    </row>
    <row r="121" spans="1:11" x14ac:dyDescent="0.25">
      <c r="A121" s="142" t="s">
        <v>617</v>
      </c>
      <c r="B121" s="136" t="s">
        <v>136</v>
      </c>
      <c r="C121" s="147"/>
      <c r="D121" s="147"/>
      <c r="E121" s="147"/>
      <c r="F121" s="147">
        <v>5824.32</v>
      </c>
      <c r="G121" s="145" t="e">
        <f t="shared" si="19"/>
        <v>#DIV/0!</v>
      </c>
      <c r="H121" s="145" t="e">
        <f t="shared" si="18"/>
        <v>#DIV/0!</v>
      </c>
      <c r="J121" s="119"/>
      <c r="K121" s="119"/>
    </row>
    <row r="122" spans="1:11" x14ac:dyDescent="0.25">
      <c r="A122" s="142" t="s">
        <v>618</v>
      </c>
      <c r="B122" s="136" t="s">
        <v>138</v>
      </c>
      <c r="C122" s="147"/>
      <c r="D122" s="147"/>
      <c r="E122" s="147"/>
      <c r="F122" s="147"/>
      <c r="G122" s="145" t="e">
        <f t="shared" si="19"/>
        <v>#DIV/0!</v>
      </c>
      <c r="H122" s="145" t="e">
        <f t="shared" si="18"/>
        <v>#DIV/0!</v>
      </c>
      <c r="J122" s="119"/>
      <c r="K122" s="119"/>
    </row>
    <row r="123" spans="1:11" x14ac:dyDescent="0.25">
      <c r="A123" s="142" t="s">
        <v>619</v>
      </c>
      <c r="B123" s="136" t="s">
        <v>140</v>
      </c>
      <c r="C123" s="147">
        <v>35</v>
      </c>
      <c r="D123" s="147"/>
      <c r="E123" s="147"/>
      <c r="F123" s="147">
        <v>2064.38</v>
      </c>
      <c r="G123" s="145">
        <f t="shared" si="19"/>
        <v>58.98</v>
      </c>
      <c r="H123" s="145" t="e">
        <f t="shared" si="18"/>
        <v>#DIV/0!</v>
      </c>
      <c r="J123" s="119"/>
      <c r="K123" s="119"/>
    </row>
    <row r="124" spans="1:11" x14ac:dyDescent="0.25">
      <c r="A124" s="142">
        <v>3241</v>
      </c>
      <c r="B124" s="136" t="s">
        <v>142</v>
      </c>
      <c r="C124" s="147"/>
      <c r="D124" s="147"/>
      <c r="E124" s="147"/>
      <c r="F124" s="147"/>
      <c r="G124" s="145" t="e">
        <f t="shared" si="19"/>
        <v>#DIV/0!</v>
      </c>
      <c r="H124" s="145" t="e">
        <f t="shared" si="18"/>
        <v>#DIV/0!</v>
      </c>
      <c r="J124" s="119"/>
      <c r="K124" s="119"/>
    </row>
    <row r="125" spans="1:11" x14ac:dyDescent="0.25">
      <c r="A125" s="142" t="s">
        <v>622</v>
      </c>
      <c r="B125" s="136" t="s">
        <v>151</v>
      </c>
      <c r="C125" s="147"/>
      <c r="D125" s="147"/>
      <c r="E125" s="147"/>
      <c r="F125" s="147"/>
      <c r="G125" s="145" t="e">
        <f t="shared" si="19"/>
        <v>#DIV/0!</v>
      </c>
      <c r="H125" s="145" t="e">
        <f t="shared" si="18"/>
        <v>#DIV/0!</v>
      </c>
      <c r="J125" s="119"/>
      <c r="K125" s="119"/>
    </row>
    <row r="126" spans="1:11" x14ac:dyDescent="0.25">
      <c r="A126" s="142" t="s">
        <v>623</v>
      </c>
      <c r="B126" s="136" t="s">
        <v>624</v>
      </c>
      <c r="C126" s="147"/>
      <c r="D126" s="147"/>
      <c r="E126" s="147"/>
      <c r="F126" s="147"/>
      <c r="G126" s="145" t="e">
        <f t="shared" si="19"/>
        <v>#DIV/0!</v>
      </c>
      <c r="H126" s="145" t="e">
        <f t="shared" si="18"/>
        <v>#DIV/0!</v>
      </c>
      <c r="J126" s="119"/>
      <c r="K126" s="119"/>
    </row>
    <row r="127" spans="1:11" x14ac:dyDescent="0.25">
      <c r="A127" s="142" t="s">
        <v>625</v>
      </c>
      <c r="B127" s="136" t="s">
        <v>145</v>
      </c>
      <c r="C127" s="147">
        <v>3192</v>
      </c>
      <c r="D127" s="147"/>
      <c r="E127" s="147"/>
      <c r="F127" s="147"/>
      <c r="G127" s="145">
        <f t="shared" si="19"/>
        <v>0</v>
      </c>
      <c r="H127" s="145" t="e">
        <f t="shared" si="18"/>
        <v>#DIV/0!</v>
      </c>
      <c r="J127" s="119"/>
      <c r="K127" s="119"/>
    </row>
    <row r="128" spans="1:11" x14ac:dyDescent="0.25">
      <c r="A128" s="142" t="s">
        <v>159</v>
      </c>
      <c r="B128" s="136" t="s">
        <v>160</v>
      </c>
      <c r="C128" s="137">
        <f>C129</f>
        <v>39</v>
      </c>
      <c r="D128" s="137">
        <f t="shared" ref="D128:F128" si="26">D129</f>
        <v>0</v>
      </c>
      <c r="E128" s="137">
        <f t="shared" si="26"/>
        <v>0</v>
      </c>
      <c r="F128" s="137">
        <f t="shared" si="26"/>
        <v>0</v>
      </c>
      <c r="G128" s="138">
        <f t="shared" si="19"/>
        <v>0</v>
      </c>
      <c r="H128" s="138" t="e">
        <f t="shared" si="18"/>
        <v>#DIV/0!</v>
      </c>
      <c r="J128" s="119"/>
      <c r="K128" s="119"/>
    </row>
    <row r="129" spans="1:11" x14ac:dyDescent="0.25">
      <c r="A129" s="142" t="s">
        <v>626</v>
      </c>
      <c r="B129" s="136" t="s">
        <v>164</v>
      </c>
      <c r="C129" s="144">
        <v>39</v>
      </c>
      <c r="D129" s="144"/>
      <c r="E129" s="144"/>
      <c r="F129" s="144"/>
      <c r="G129" s="145">
        <f t="shared" si="19"/>
        <v>0</v>
      </c>
      <c r="H129" s="145" t="e">
        <f t="shared" si="18"/>
        <v>#DIV/0!</v>
      </c>
      <c r="J129" s="119"/>
      <c r="K129" s="119"/>
    </row>
    <row r="130" spans="1:11" x14ac:dyDescent="0.25">
      <c r="A130" s="141" t="s">
        <v>56</v>
      </c>
      <c r="B130" s="136" t="s">
        <v>226</v>
      </c>
      <c r="C130" s="137">
        <f>C131</f>
        <v>18960</v>
      </c>
      <c r="D130" s="137">
        <f t="shared" ref="D130:F130" si="27">D131</f>
        <v>0</v>
      </c>
      <c r="E130" s="137">
        <f t="shared" si="27"/>
        <v>0</v>
      </c>
      <c r="F130" s="137">
        <f t="shared" si="27"/>
        <v>0</v>
      </c>
      <c r="G130" s="138">
        <f t="shared" si="19"/>
        <v>0</v>
      </c>
      <c r="H130" s="138" t="e">
        <f t="shared" si="18"/>
        <v>#DIV/0!</v>
      </c>
      <c r="J130" s="119"/>
      <c r="K130" s="119"/>
    </row>
    <row r="131" spans="1:11" x14ac:dyDescent="0.25">
      <c r="A131" s="142" t="s">
        <v>232</v>
      </c>
      <c r="B131" s="136" t="s">
        <v>233</v>
      </c>
      <c r="C131" s="143">
        <f>SUM(C132:C134)</f>
        <v>18960</v>
      </c>
      <c r="D131" s="143">
        <f t="shared" ref="D131:F131" si="28">SUM(D132:D134)</f>
        <v>0</v>
      </c>
      <c r="E131" s="143">
        <f t="shared" si="28"/>
        <v>0</v>
      </c>
      <c r="F131" s="143">
        <f t="shared" si="28"/>
        <v>0</v>
      </c>
      <c r="G131" s="138">
        <f t="shared" si="19"/>
        <v>0</v>
      </c>
      <c r="H131" s="138" t="e">
        <f t="shared" si="18"/>
        <v>#DIV/0!</v>
      </c>
      <c r="J131" s="119"/>
      <c r="K131" s="119"/>
    </row>
    <row r="132" spans="1:11" x14ac:dyDescent="0.25">
      <c r="A132" s="142" t="s">
        <v>628</v>
      </c>
      <c r="B132" s="136" t="s">
        <v>241</v>
      </c>
      <c r="C132" s="144"/>
      <c r="D132" s="144"/>
      <c r="E132" s="144"/>
      <c r="F132" s="144"/>
      <c r="G132" s="145" t="e">
        <f t="shared" si="19"/>
        <v>#DIV/0!</v>
      </c>
      <c r="H132" s="145" t="e">
        <f t="shared" si="18"/>
        <v>#DIV/0!</v>
      </c>
      <c r="J132" s="119"/>
      <c r="K132" s="119"/>
    </row>
    <row r="133" spans="1:11" x14ac:dyDescent="0.25">
      <c r="A133" s="142" t="s">
        <v>629</v>
      </c>
      <c r="B133" s="136" t="s">
        <v>435</v>
      </c>
      <c r="C133" s="144"/>
      <c r="D133" s="144"/>
      <c r="E133" s="144"/>
      <c r="F133" s="144"/>
      <c r="G133" s="145" t="e">
        <f t="shared" si="19"/>
        <v>#DIV/0!</v>
      </c>
      <c r="H133" s="145" t="e">
        <f t="shared" si="18"/>
        <v>#DIV/0!</v>
      </c>
      <c r="J133" s="119"/>
      <c r="K133" s="119"/>
    </row>
    <row r="134" spans="1:11" x14ac:dyDescent="0.25">
      <c r="A134" s="142" t="s">
        <v>632</v>
      </c>
      <c r="B134" s="136" t="s">
        <v>243</v>
      </c>
      <c r="C134" s="144">
        <v>18960</v>
      </c>
      <c r="D134" s="144"/>
      <c r="E134" s="144"/>
      <c r="F134" s="144"/>
      <c r="G134" s="145">
        <f t="shared" si="19"/>
        <v>0</v>
      </c>
      <c r="H134" s="145" t="e">
        <f t="shared" si="18"/>
        <v>#DIV/0!</v>
      </c>
      <c r="J134" s="119"/>
      <c r="K134" s="119"/>
    </row>
    <row r="135" spans="1:11" x14ac:dyDescent="0.25">
      <c r="A135" s="140" t="s">
        <v>31</v>
      </c>
      <c r="B135" s="136" t="s">
        <v>484</v>
      </c>
      <c r="C135" s="137">
        <f>C136</f>
        <v>23440</v>
      </c>
      <c r="D135" s="137">
        <f t="shared" ref="D135:F135" si="29">D136</f>
        <v>0</v>
      </c>
      <c r="E135" s="137">
        <f t="shared" si="29"/>
        <v>0</v>
      </c>
      <c r="F135" s="137">
        <f t="shared" si="29"/>
        <v>236.2</v>
      </c>
      <c r="G135" s="138">
        <f t="shared" si="19"/>
        <v>0.01</v>
      </c>
      <c r="H135" s="138" t="e">
        <f t="shared" si="18"/>
        <v>#DIV/0!</v>
      </c>
      <c r="J135" s="119"/>
      <c r="K135" s="119"/>
    </row>
    <row r="136" spans="1:11" x14ac:dyDescent="0.25">
      <c r="A136" s="141" t="s">
        <v>80</v>
      </c>
      <c r="B136" s="136" t="s">
        <v>81</v>
      </c>
      <c r="C136" s="137">
        <f>C137+C141</f>
        <v>23440</v>
      </c>
      <c r="D136" s="137">
        <f t="shared" ref="D136:F136" si="30">D137+D141</f>
        <v>0</v>
      </c>
      <c r="E136" s="137">
        <f t="shared" si="30"/>
        <v>0</v>
      </c>
      <c r="F136" s="137">
        <f t="shared" si="30"/>
        <v>236.2</v>
      </c>
      <c r="G136" s="138">
        <f t="shared" si="19"/>
        <v>0.01</v>
      </c>
      <c r="H136" s="138" t="e">
        <f t="shared" si="18"/>
        <v>#DIV/0!</v>
      </c>
      <c r="J136" s="119"/>
      <c r="K136" s="119"/>
    </row>
    <row r="137" spans="1:11" x14ac:dyDescent="0.25">
      <c r="A137" s="142" t="s">
        <v>82</v>
      </c>
      <c r="B137" s="136" t="s">
        <v>83</v>
      </c>
      <c r="C137" s="143">
        <f>SUM(C138:C140)</f>
        <v>10015</v>
      </c>
      <c r="D137" s="143">
        <f t="shared" ref="D137:F137" si="31">SUM(D138:D140)</f>
        <v>0</v>
      </c>
      <c r="E137" s="143">
        <f t="shared" si="31"/>
        <v>0</v>
      </c>
      <c r="F137" s="143">
        <f t="shared" si="31"/>
        <v>0</v>
      </c>
      <c r="G137" s="138">
        <f t="shared" si="19"/>
        <v>0</v>
      </c>
      <c r="H137" s="138" t="e">
        <f t="shared" ref="H137:H200" si="32">ROUND(F137/D137,2)</f>
        <v>#DIV/0!</v>
      </c>
    </row>
    <row r="138" spans="1:11" x14ac:dyDescent="0.25">
      <c r="A138" s="142" t="s">
        <v>595</v>
      </c>
      <c r="B138" s="136" t="s">
        <v>87</v>
      </c>
      <c r="C138" s="144">
        <v>8339</v>
      </c>
      <c r="D138" s="144"/>
      <c r="E138" s="144"/>
      <c r="F138" s="144"/>
      <c r="G138" s="145">
        <f t="shared" si="19"/>
        <v>0</v>
      </c>
      <c r="H138" s="145" t="e">
        <f t="shared" si="32"/>
        <v>#DIV/0!</v>
      </c>
      <c r="J138" s="119"/>
      <c r="K138" s="119"/>
    </row>
    <row r="139" spans="1:11" x14ac:dyDescent="0.25">
      <c r="A139" s="142" t="s">
        <v>597</v>
      </c>
      <c r="B139" s="136" t="s">
        <v>91</v>
      </c>
      <c r="C139" s="144">
        <v>300</v>
      </c>
      <c r="D139" s="144"/>
      <c r="E139" s="144"/>
      <c r="F139" s="144"/>
      <c r="G139" s="145">
        <f t="shared" ref="G139:G202" si="33">ROUND(F139/C139,2)</f>
        <v>0</v>
      </c>
      <c r="H139" s="145" t="e">
        <f t="shared" si="32"/>
        <v>#DIV/0!</v>
      </c>
      <c r="J139" s="119"/>
      <c r="K139" s="119"/>
    </row>
    <row r="140" spans="1:11" x14ac:dyDescent="0.25">
      <c r="A140" s="142" t="s">
        <v>598</v>
      </c>
      <c r="B140" s="136" t="s">
        <v>96</v>
      </c>
      <c r="C140" s="144">
        <v>1376</v>
      </c>
      <c r="D140" s="144"/>
      <c r="E140" s="144"/>
      <c r="F140" s="144"/>
      <c r="G140" s="145">
        <f t="shared" si="33"/>
        <v>0</v>
      </c>
      <c r="H140" s="145" t="e">
        <f t="shared" si="32"/>
        <v>#DIV/0!</v>
      </c>
      <c r="J140" s="119"/>
      <c r="K140" s="119"/>
    </row>
    <row r="141" spans="1:11" x14ac:dyDescent="0.25">
      <c r="A141" s="142" t="s">
        <v>97</v>
      </c>
      <c r="B141" s="136" t="s">
        <v>98</v>
      </c>
      <c r="C141" s="143">
        <f>SUM(C142:C156)</f>
        <v>13425</v>
      </c>
      <c r="D141" s="143">
        <f t="shared" ref="D141:F141" si="34">SUM(D142:D156)</f>
        <v>0</v>
      </c>
      <c r="E141" s="143">
        <f t="shared" si="34"/>
        <v>0</v>
      </c>
      <c r="F141" s="143">
        <f t="shared" si="34"/>
        <v>236.2</v>
      </c>
      <c r="G141" s="138">
        <f t="shared" si="33"/>
        <v>0.02</v>
      </c>
      <c r="H141" s="138" t="e">
        <f t="shared" si="32"/>
        <v>#DIV/0!</v>
      </c>
      <c r="J141" s="119"/>
      <c r="K141" s="119"/>
    </row>
    <row r="142" spans="1:11" x14ac:dyDescent="0.25">
      <c r="A142" s="142" t="s">
        <v>603</v>
      </c>
      <c r="B142" s="136" t="s">
        <v>102</v>
      </c>
      <c r="C142" s="147">
        <v>30</v>
      </c>
      <c r="D142" s="147"/>
      <c r="E142" s="147"/>
      <c r="F142" s="147">
        <v>236.2</v>
      </c>
      <c r="G142" s="145">
        <f t="shared" si="33"/>
        <v>7.87</v>
      </c>
      <c r="H142" s="145" t="e">
        <f t="shared" si="32"/>
        <v>#DIV/0!</v>
      </c>
      <c r="J142" s="119"/>
      <c r="K142" s="119"/>
    </row>
    <row r="143" spans="1:11" x14ac:dyDescent="0.25">
      <c r="A143" s="142" t="s">
        <v>599</v>
      </c>
      <c r="B143" s="136" t="s">
        <v>600</v>
      </c>
      <c r="C143" s="147">
        <v>240</v>
      </c>
      <c r="D143" s="147"/>
      <c r="E143" s="147"/>
      <c r="F143" s="147"/>
      <c r="G143" s="145">
        <f t="shared" si="33"/>
        <v>0</v>
      </c>
      <c r="H143" s="145" t="e">
        <f t="shared" si="32"/>
        <v>#DIV/0!</v>
      </c>
      <c r="J143" s="119"/>
      <c r="K143" s="119"/>
    </row>
    <row r="144" spans="1:11" x14ac:dyDescent="0.25">
      <c r="A144" s="142" t="s">
        <v>604</v>
      </c>
      <c r="B144" s="136" t="s">
        <v>106</v>
      </c>
      <c r="C144" s="147"/>
      <c r="D144" s="147"/>
      <c r="E144" s="147"/>
      <c r="F144" s="147"/>
      <c r="G144" s="145" t="e">
        <f t="shared" si="33"/>
        <v>#DIV/0!</v>
      </c>
      <c r="H144" s="145" t="e">
        <f t="shared" si="32"/>
        <v>#DIV/0!</v>
      </c>
      <c r="J144" s="119"/>
      <c r="K144" s="119"/>
    </row>
    <row r="145" spans="1:11" x14ac:dyDescent="0.25">
      <c r="A145" s="142" t="s">
        <v>605</v>
      </c>
      <c r="B145" s="136" t="s">
        <v>112</v>
      </c>
      <c r="C145" s="147">
        <v>856</v>
      </c>
      <c r="D145" s="147"/>
      <c r="E145" s="147"/>
      <c r="F145" s="147"/>
      <c r="G145" s="145">
        <f t="shared" si="33"/>
        <v>0</v>
      </c>
      <c r="H145" s="145" t="e">
        <f t="shared" si="32"/>
        <v>#DIV/0!</v>
      </c>
      <c r="J145" s="119"/>
      <c r="K145" s="119"/>
    </row>
    <row r="146" spans="1:11" x14ac:dyDescent="0.25">
      <c r="A146" s="142" t="s">
        <v>606</v>
      </c>
      <c r="B146" s="136" t="s">
        <v>380</v>
      </c>
      <c r="C146" s="147">
        <v>10995</v>
      </c>
      <c r="D146" s="147"/>
      <c r="E146" s="147"/>
      <c r="F146" s="147"/>
      <c r="G146" s="145">
        <f t="shared" si="33"/>
        <v>0</v>
      </c>
      <c r="H146" s="145" t="e">
        <f t="shared" si="32"/>
        <v>#DIV/0!</v>
      </c>
      <c r="J146" s="119"/>
      <c r="K146" s="119"/>
    </row>
    <row r="147" spans="1:11" x14ac:dyDescent="0.25">
      <c r="A147" s="142" t="s">
        <v>609</v>
      </c>
      <c r="B147" s="136" t="s">
        <v>610</v>
      </c>
      <c r="C147" s="147"/>
      <c r="D147" s="147"/>
      <c r="E147" s="147"/>
      <c r="F147" s="147"/>
      <c r="G147" s="145" t="e">
        <f t="shared" si="33"/>
        <v>#DIV/0!</v>
      </c>
      <c r="H147" s="145" t="e">
        <f t="shared" si="32"/>
        <v>#DIV/0!</v>
      </c>
      <c r="J147" s="119"/>
      <c r="K147" s="119"/>
    </row>
    <row r="148" spans="1:11" x14ac:dyDescent="0.25">
      <c r="A148" s="142" t="s">
        <v>612</v>
      </c>
      <c r="B148" s="136" t="s">
        <v>124</v>
      </c>
      <c r="C148" s="147"/>
      <c r="D148" s="147"/>
      <c r="E148" s="147"/>
      <c r="F148" s="147"/>
      <c r="G148" s="145" t="e">
        <f t="shared" si="33"/>
        <v>#DIV/0!</v>
      </c>
      <c r="H148" s="145" t="e">
        <f t="shared" si="32"/>
        <v>#DIV/0!</v>
      </c>
      <c r="J148" s="119"/>
      <c r="K148" s="119"/>
    </row>
    <row r="149" spans="1:11" x14ac:dyDescent="0.25">
      <c r="A149" s="142" t="s">
        <v>613</v>
      </c>
      <c r="B149" s="136" t="s">
        <v>126</v>
      </c>
      <c r="C149" s="147"/>
      <c r="D149" s="147"/>
      <c r="E149" s="147"/>
      <c r="F149" s="147"/>
      <c r="G149" s="145" t="e">
        <f t="shared" si="33"/>
        <v>#DIV/0!</v>
      </c>
      <c r="H149" s="145" t="e">
        <f t="shared" si="32"/>
        <v>#DIV/0!</v>
      </c>
      <c r="J149" s="119"/>
      <c r="K149" s="119"/>
    </row>
    <row r="150" spans="1:11" x14ac:dyDescent="0.25">
      <c r="A150" s="142" t="s">
        <v>614</v>
      </c>
      <c r="B150" s="136" t="s">
        <v>128</v>
      </c>
      <c r="C150" s="147"/>
      <c r="D150" s="147"/>
      <c r="E150" s="147"/>
      <c r="F150" s="147"/>
      <c r="G150" s="145" t="e">
        <f t="shared" si="33"/>
        <v>#DIV/0!</v>
      </c>
      <c r="H150" s="145" t="e">
        <f t="shared" si="32"/>
        <v>#DIV/0!</v>
      </c>
      <c r="J150" s="119"/>
      <c r="K150" s="119"/>
    </row>
    <row r="151" spans="1:11" x14ac:dyDescent="0.25">
      <c r="A151" s="142" t="s">
        <v>617</v>
      </c>
      <c r="B151" s="136" t="s">
        <v>136</v>
      </c>
      <c r="C151" s="147">
        <v>1304</v>
      </c>
      <c r="D151" s="147"/>
      <c r="E151" s="147"/>
      <c r="F151" s="147"/>
      <c r="G151" s="145">
        <f t="shared" si="33"/>
        <v>0</v>
      </c>
      <c r="H151" s="145" t="e">
        <f t="shared" si="32"/>
        <v>#DIV/0!</v>
      </c>
      <c r="J151" s="119"/>
      <c r="K151" s="119"/>
    </row>
    <row r="152" spans="1:11" x14ac:dyDescent="0.25">
      <c r="A152" s="142" t="s">
        <v>618</v>
      </c>
      <c r="B152" s="136" t="s">
        <v>138</v>
      </c>
      <c r="C152" s="147"/>
      <c r="D152" s="147"/>
      <c r="E152" s="147"/>
      <c r="F152" s="147"/>
      <c r="G152" s="145" t="e">
        <f t="shared" si="33"/>
        <v>#DIV/0!</v>
      </c>
      <c r="H152" s="145" t="e">
        <f t="shared" si="32"/>
        <v>#DIV/0!</v>
      </c>
      <c r="J152" s="119"/>
      <c r="K152" s="119"/>
    </row>
    <row r="153" spans="1:11" x14ac:dyDescent="0.25">
      <c r="A153" s="142" t="s">
        <v>619</v>
      </c>
      <c r="B153" s="136" t="s">
        <v>140</v>
      </c>
      <c r="C153" s="147"/>
      <c r="D153" s="147"/>
      <c r="E153" s="147"/>
      <c r="F153" s="147"/>
      <c r="G153" s="145" t="e">
        <f t="shared" si="33"/>
        <v>#DIV/0!</v>
      </c>
      <c r="H153" s="145" t="e">
        <f t="shared" si="32"/>
        <v>#DIV/0!</v>
      </c>
      <c r="J153" s="119"/>
      <c r="K153" s="119"/>
    </row>
    <row r="154" spans="1:11" x14ac:dyDescent="0.25">
      <c r="A154" s="142" t="s">
        <v>622</v>
      </c>
      <c r="B154" s="136" t="s">
        <v>151</v>
      </c>
      <c r="C154" s="147"/>
      <c r="D154" s="147"/>
      <c r="E154" s="147"/>
      <c r="F154" s="147"/>
      <c r="G154" s="145" t="e">
        <f t="shared" si="33"/>
        <v>#DIV/0!</v>
      </c>
      <c r="H154" s="145" t="e">
        <f t="shared" si="32"/>
        <v>#DIV/0!</v>
      </c>
      <c r="J154" s="119"/>
      <c r="K154" s="119"/>
    </row>
    <row r="155" spans="1:11" x14ac:dyDescent="0.25">
      <c r="A155" s="142" t="s">
        <v>623</v>
      </c>
      <c r="B155" s="136" t="s">
        <v>624</v>
      </c>
      <c r="C155" s="147"/>
      <c r="D155" s="147"/>
      <c r="E155" s="147"/>
      <c r="F155" s="147"/>
      <c r="G155" s="145" t="e">
        <f t="shared" si="33"/>
        <v>#DIV/0!</v>
      </c>
      <c r="H155" s="145" t="e">
        <f t="shared" si="32"/>
        <v>#DIV/0!</v>
      </c>
      <c r="J155" s="119"/>
      <c r="K155" s="119"/>
    </row>
    <row r="156" spans="1:11" x14ac:dyDescent="0.25">
      <c r="A156" s="142" t="s">
        <v>625</v>
      </c>
      <c r="B156" s="136" t="s">
        <v>145</v>
      </c>
      <c r="C156" s="147"/>
      <c r="D156" s="147"/>
      <c r="E156" s="147"/>
      <c r="F156" s="147"/>
      <c r="G156" s="145" t="e">
        <f t="shared" si="33"/>
        <v>#DIV/0!</v>
      </c>
      <c r="H156" s="145" t="e">
        <f t="shared" si="32"/>
        <v>#DIV/0!</v>
      </c>
      <c r="J156" s="119"/>
      <c r="K156" s="119"/>
    </row>
    <row r="157" spans="1:11" x14ac:dyDescent="0.25">
      <c r="A157" s="135" t="s">
        <v>545</v>
      </c>
      <c r="B157" s="136" t="s">
        <v>546</v>
      </c>
      <c r="C157" s="137">
        <f>C158</f>
        <v>2815839</v>
      </c>
      <c r="D157" s="137">
        <f t="shared" ref="D157:E157" si="35">D158</f>
        <v>4598950</v>
      </c>
      <c r="E157" s="137">
        <f t="shared" si="35"/>
        <v>0</v>
      </c>
      <c r="F157" s="137">
        <f>F158</f>
        <v>3430470.6099999994</v>
      </c>
      <c r="G157" s="138">
        <f t="shared" si="33"/>
        <v>1.22</v>
      </c>
      <c r="H157" s="138">
        <f t="shared" si="32"/>
        <v>0.75</v>
      </c>
      <c r="J157" s="119"/>
      <c r="K157" s="119"/>
    </row>
    <row r="158" spans="1:11" x14ac:dyDescent="0.25">
      <c r="A158" s="139" t="s">
        <v>593</v>
      </c>
      <c r="B158" s="136" t="s">
        <v>594</v>
      </c>
      <c r="C158" s="137">
        <f>C159+C211+C294+C348+C266</f>
        <v>2815839</v>
      </c>
      <c r="D158" s="137">
        <f t="shared" ref="D158:F158" si="36">D159+D211+D294+D348+D266</f>
        <v>4598950</v>
      </c>
      <c r="E158" s="137">
        <f t="shared" si="36"/>
        <v>0</v>
      </c>
      <c r="F158" s="137">
        <f t="shared" si="36"/>
        <v>3430470.6099999994</v>
      </c>
      <c r="G158" s="138">
        <f t="shared" si="33"/>
        <v>1.22</v>
      </c>
      <c r="H158" s="138">
        <f t="shared" si="32"/>
        <v>0.75</v>
      </c>
      <c r="J158" s="119"/>
      <c r="K158" s="119"/>
    </row>
    <row r="159" spans="1:11" x14ac:dyDescent="0.25">
      <c r="A159" s="140" t="s">
        <v>82</v>
      </c>
      <c r="B159" s="136" t="s">
        <v>483</v>
      </c>
      <c r="C159" s="143">
        <f>C160+C198</f>
        <v>676130</v>
      </c>
      <c r="D159" s="143">
        <f>D160+D198</f>
        <v>1591500</v>
      </c>
      <c r="E159" s="143">
        <f>E160+E198</f>
        <v>0</v>
      </c>
      <c r="F159" s="143">
        <f>F160+F198</f>
        <v>821510.58999999985</v>
      </c>
      <c r="G159" s="138">
        <f t="shared" si="33"/>
        <v>1.22</v>
      </c>
      <c r="H159" s="138">
        <f t="shared" si="32"/>
        <v>0.52</v>
      </c>
    </row>
    <row r="160" spans="1:11" x14ac:dyDescent="0.25">
      <c r="A160" s="141" t="s">
        <v>80</v>
      </c>
      <c r="B160" s="136" t="s">
        <v>81</v>
      </c>
      <c r="C160" s="143">
        <f>C161+C165+C191+C196</f>
        <v>614854</v>
      </c>
      <c r="D160" s="143">
        <f t="shared" ref="D160:F160" si="37">D161+D165+D191+D196</f>
        <v>1340900</v>
      </c>
      <c r="E160" s="143">
        <f t="shared" si="37"/>
        <v>0</v>
      </c>
      <c r="F160" s="143">
        <f t="shared" si="37"/>
        <v>765155.18999999983</v>
      </c>
      <c r="G160" s="138">
        <f t="shared" si="33"/>
        <v>1.24</v>
      </c>
      <c r="H160" s="138">
        <f t="shared" si="32"/>
        <v>0.56999999999999995</v>
      </c>
      <c r="J160" s="119"/>
      <c r="K160" s="119"/>
    </row>
    <row r="161" spans="1:11" x14ac:dyDescent="0.25">
      <c r="A161" s="142" t="s">
        <v>82</v>
      </c>
      <c r="B161" s="136" t="s">
        <v>83</v>
      </c>
      <c r="C161" s="137">
        <f>SUM(C162:C164)</f>
        <v>337416</v>
      </c>
      <c r="D161" s="137">
        <f t="shared" ref="D161:F161" si="38">SUM(D162:D164)</f>
        <v>637500</v>
      </c>
      <c r="E161" s="137">
        <f t="shared" si="38"/>
        <v>0</v>
      </c>
      <c r="F161" s="137">
        <f t="shared" si="38"/>
        <v>650712.82999999984</v>
      </c>
      <c r="G161" s="138">
        <f t="shared" si="33"/>
        <v>1.93</v>
      </c>
      <c r="H161" s="138">
        <f t="shared" si="32"/>
        <v>1.02</v>
      </c>
    </row>
    <row r="162" spans="1:11" x14ac:dyDescent="0.25">
      <c r="A162" s="142" t="s">
        <v>595</v>
      </c>
      <c r="B162" s="136" t="s">
        <v>87</v>
      </c>
      <c r="C162" s="147">
        <v>283528</v>
      </c>
      <c r="D162" s="147">
        <v>538600</v>
      </c>
      <c r="E162" s="147"/>
      <c r="F162" s="147">
        <v>545292.19999999995</v>
      </c>
      <c r="G162" s="145">
        <f t="shared" si="33"/>
        <v>1.92</v>
      </c>
      <c r="H162" s="145">
        <f t="shared" si="32"/>
        <v>1.01</v>
      </c>
      <c r="J162" s="119"/>
      <c r="K162" s="119"/>
    </row>
    <row r="163" spans="1:11" x14ac:dyDescent="0.25">
      <c r="A163" s="142" t="s">
        <v>597</v>
      </c>
      <c r="B163" s="136" t="s">
        <v>91</v>
      </c>
      <c r="C163" s="147">
        <v>8451</v>
      </c>
      <c r="D163" s="147">
        <v>13000</v>
      </c>
      <c r="E163" s="147"/>
      <c r="F163" s="147">
        <v>15541.44</v>
      </c>
      <c r="G163" s="145">
        <f t="shared" si="33"/>
        <v>1.84</v>
      </c>
      <c r="H163" s="145">
        <f t="shared" si="32"/>
        <v>1.2</v>
      </c>
      <c r="J163" s="119"/>
      <c r="K163" s="119"/>
    </row>
    <row r="164" spans="1:11" x14ac:dyDescent="0.25">
      <c r="A164" s="142" t="s">
        <v>598</v>
      </c>
      <c r="B164" s="136" t="s">
        <v>96</v>
      </c>
      <c r="C164" s="147">
        <v>45437</v>
      </c>
      <c r="D164" s="147">
        <v>85900</v>
      </c>
      <c r="E164" s="147"/>
      <c r="F164" s="147">
        <v>89879.19</v>
      </c>
      <c r="G164" s="145">
        <f t="shared" si="33"/>
        <v>1.98</v>
      </c>
      <c r="H164" s="145">
        <f t="shared" si="32"/>
        <v>1.05</v>
      </c>
      <c r="J164" s="119"/>
      <c r="K164" s="119"/>
    </row>
    <row r="165" spans="1:11" x14ac:dyDescent="0.25">
      <c r="A165" s="142" t="s">
        <v>97</v>
      </c>
      <c r="B165" s="136" t="s">
        <v>98</v>
      </c>
      <c r="C165" s="143">
        <f>SUM(C166:C190)</f>
        <v>263660</v>
      </c>
      <c r="D165" s="143">
        <f t="shared" ref="D165:F165" si="39">SUM(D166:D190)</f>
        <v>675800</v>
      </c>
      <c r="E165" s="143">
        <f t="shared" si="39"/>
        <v>0</v>
      </c>
      <c r="F165" s="143">
        <f t="shared" si="39"/>
        <v>102046.01000000001</v>
      </c>
      <c r="G165" s="138">
        <f t="shared" si="33"/>
        <v>0.39</v>
      </c>
      <c r="H165" s="138">
        <f t="shared" si="32"/>
        <v>0.15</v>
      </c>
      <c r="J165" s="119"/>
      <c r="K165" s="119"/>
    </row>
    <row r="166" spans="1:11" x14ac:dyDescent="0.25">
      <c r="A166" s="142" t="s">
        <v>603</v>
      </c>
      <c r="B166" s="136" t="s">
        <v>102</v>
      </c>
      <c r="C166" s="144">
        <v>20699</v>
      </c>
      <c r="D166" s="144">
        <v>28600</v>
      </c>
      <c r="E166" s="144"/>
      <c r="F166" s="144">
        <v>11158.1</v>
      </c>
      <c r="G166" s="145">
        <f t="shared" si="33"/>
        <v>0.54</v>
      </c>
      <c r="H166" s="145">
        <f t="shared" si="32"/>
        <v>0.39</v>
      </c>
      <c r="J166" s="119"/>
      <c r="K166" s="119"/>
    </row>
    <row r="167" spans="1:11" x14ac:dyDescent="0.25">
      <c r="A167" s="142" t="s">
        <v>599</v>
      </c>
      <c r="B167" s="136" t="s">
        <v>104</v>
      </c>
      <c r="C167" s="144">
        <v>1130</v>
      </c>
      <c r="D167" s="144">
        <v>6000</v>
      </c>
      <c r="E167" s="144"/>
      <c r="F167" s="144">
        <v>3113.57</v>
      </c>
      <c r="G167" s="145">
        <f t="shared" si="33"/>
        <v>2.76</v>
      </c>
      <c r="H167" s="145">
        <f t="shared" si="32"/>
        <v>0.52</v>
      </c>
      <c r="J167" s="119"/>
      <c r="K167" s="119"/>
    </row>
    <row r="168" spans="1:11" x14ac:dyDescent="0.25">
      <c r="A168" s="142" t="s">
        <v>604</v>
      </c>
      <c r="B168" s="136" t="s">
        <v>106</v>
      </c>
      <c r="C168" s="144">
        <v>7974</v>
      </c>
      <c r="D168" s="144">
        <v>18400</v>
      </c>
      <c r="E168" s="144"/>
      <c r="F168" s="144">
        <v>3925.94</v>
      </c>
      <c r="G168" s="145">
        <f t="shared" si="33"/>
        <v>0.49</v>
      </c>
      <c r="H168" s="145">
        <f t="shared" si="32"/>
        <v>0.21</v>
      </c>
      <c r="J168" s="119"/>
      <c r="K168" s="119"/>
    </row>
    <row r="169" spans="1:11" x14ac:dyDescent="0.25">
      <c r="A169" s="142" t="s">
        <v>640</v>
      </c>
      <c r="B169" s="136" t="s">
        <v>108</v>
      </c>
      <c r="C169" s="144">
        <v>1421</v>
      </c>
      <c r="D169" s="144">
        <v>100</v>
      </c>
      <c r="E169" s="144"/>
      <c r="F169" s="144">
        <v>0</v>
      </c>
      <c r="G169" s="145">
        <f t="shared" si="33"/>
        <v>0</v>
      </c>
      <c r="H169" s="145">
        <f t="shared" si="32"/>
        <v>0</v>
      </c>
      <c r="J169" s="119"/>
      <c r="K169" s="119"/>
    </row>
    <row r="170" spans="1:11" x14ac:dyDescent="0.25">
      <c r="A170" s="142" t="s">
        <v>605</v>
      </c>
      <c r="B170" s="136" t="s">
        <v>112</v>
      </c>
      <c r="C170" s="144">
        <v>3697</v>
      </c>
      <c r="D170" s="144">
        <v>23600</v>
      </c>
      <c r="E170" s="144"/>
      <c r="F170" s="144">
        <v>9093.4599999999991</v>
      </c>
      <c r="G170" s="145">
        <f t="shared" si="33"/>
        <v>2.46</v>
      </c>
      <c r="H170" s="145">
        <f t="shared" si="32"/>
        <v>0.39</v>
      </c>
      <c r="J170" s="119"/>
      <c r="K170" s="119"/>
    </row>
    <row r="171" spans="1:11" x14ac:dyDescent="0.25">
      <c r="A171" s="142" t="s">
        <v>606</v>
      </c>
      <c r="B171" s="136" t="s">
        <v>380</v>
      </c>
      <c r="C171" s="144">
        <v>32940</v>
      </c>
      <c r="D171" s="144">
        <v>68400</v>
      </c>
      <c r="E171" s="144"/>
      <c r="F171" s="144">
        <v>18439.5</v>
      </c>
      <c r="G171" s="145">
        <f t="shared" si="33"/>
        <v>0.56000000000000005</v>
      </c>
      <c r="H171" s="145">
        <f t="shared" si="32"/>
        <v>0.27</v>
      </c>
      <c r="J171" s="119"/>
      <c r="K171" s="119"/>
    </row>
    <row r="172" spans="1:11" x14ac:dyDescent="0.25">
      <c r="A172" s="142" t="s">
        <v>607</v>
      </c>
      <c r="B172" s="136" t="s">
        <v>114</v>
      </c>
      <c r="C172" s="144">
        <v>7449</v>
      </c>
      <c r="D172" s="144">
        <v>1000</v>
      </c>
      <c r="E172" s="144"/>
      <c r="F172" s="144">
        <v>10114.94</v>
      </c>
      <c r="G172" s="145">
        <f t="shared" si="33"/>
        <v>1.36</v>
      </c>
      <c r="H172" s="145">
        <f t="shared" si="32"/>
        <v>10.11</v>
      </c>
      <c r="J172" s="119"/>
      <c r="K172" s="119"/>
    </row>
    <row r="173" spans="1:11" x14ac:dyDescent="0.25">
      <c r="A173" s="142" t="s">
        <v>608</v>
      </c>
      <c r="B173" s="136" t="s">
        <v>116</v>
      </c>
      <c r="C173" s="144">
        <v>2772</v>
      </c>
      <c r="D173" s="144">
        <v>4000</v>
      </c>
      <c r="E173" s="144"/>
      <c r="F173" s="144">
        <v>8434.41</v>
      </c>
      <c r="G173" s="145">
        <f t="shared" si="33"/>
        <v>3.04</v>
      </c>
      <c r="H173" s="145">
        <f t="shared" si="32"/>
        <v>2.11</v>
      </c>
      <c r="J173" s="119"/>
      <c r="K173" s="119"/>
    </row>
    <row r="174" spans="1:11" x14ac:dyDescent="0.25">
      <c r="A174" s="142" t="s">
        <v>609</v>
      </c>
      <c r="B174" s="136" t="s">
        <v>118</v>
      </c>
      <c r="C174" s="144">
        <v>4210</v>
      </c>
      <c r="D174" s="144">
        <v>900</v>
      </c>
      <c r="E174" s="144"/>
      <c r="F174" s="144"/>
      <c r="G174" s="145">
        <f t="shared" si="33"/>
        <v>0</v>
      </c>
      <c r="H174" s="145">
        <f t="shared" si="32"/>
        <v>0</v>
      </c>
      <c r="J174" s="119"/>
      <c r="K174" s="119"/>
    </row>
    <row r="175" spans="1:11" x14ac:dyDescent="0.25">
      <c r="A175" s="142" t="s">
        <v>611</v>
      </c>
      <c r="B175" s="136" t="s">
        <v>120</v>
      </c>
      <c r="C175" s="144">
        <v>1833</v>
      </c>
      <c r="D175" s="144">
        <v>5300</v>
      </c>
      <c r="E175" s="144"/>
      <c r="F175" s="144">
        <v>314.23</v>
      </c>
      <c r="G175" s="145">
        <f t="shared" si="33"/>
        <v>0.17</v>
      </c>
      <c r="H175" s="145">
        <f t="shared" si="32"/>
        <v>0.06</v>
      </c>
      <c r="J175" s="119"/>
      <c r="K175" s="119"/>
    </row>
    <row r="176" spans="1:11" x14ac:dyDescent="0.25">
      <c r="A176" s="142" t="s">
        <v>612</v>
      </c>
      <c r="B176" s="136" t="s">
        <v>124</v>
      </c>
      <c r="C176" s="144">
        <v>4438</v>
      </c>
      <c r="D176" s="144">
        <v>1600</v>
      </c>
      <c r="E176" s="144"/>
      <c r="F176" s="144"/>
      <c r="G176" s="145">
        <f t="shared" si="33"/>
        <v>0</v>
      </c>
      <c r="H176" s="145">
        <f t="shared" si="32"/>
        <v>0</v>
      </c>
      <c r="J176" s="119"/>
      <c r="K176" s="119"/>
    </row>
    <row r="177" spans="1:11" x14ac:dyDescent="0.25">
      <c r="A177" s="142" t="s">
        <v>613</v>
      </c>
      <c r="B177" s="136" t="s">
        <v>126</v>
      </c>
      <c r="C177" s="144">
        <v>15001</v>
      </c>
      <c r="D177" s="144">
        <v>9500</v>
      </c>
      <c r="E177" s="144"/>
      <c r="F177" s="144"/>
      <c r="G177" s="145">
        <f t="shared" si="33"/>
        <v>0</v>
      </c>
      <c r="H177" s="145">
        <f t="shared" si="32"/>
        <v>0</v>
      </c>
      <c r="J177" s="119"/>
      <c r="K177" s="119"/>
    </row>
    <row r="178" spans="1:11" x14ac:dyDescent="0.25">
      <c r="A178" s="142" t="s">
        <v>614</v>
      </c>
      <c r="B178" s="136" t="s">
        <v>128</v>
      </c>
      <c r="C178" s="144">
        <v>1896</v>
      </c>
      <c r="D178" s="144">
        <v>3500</v>
      </c>
      <c r="E178" s="144"/>
      <c r="F178" s="144"/>
      <c r="G178" s="145">
        <f t="shared" si="33"/>
        <v>0</v>
      </c>
      <c r="H178" s="145">
        <f t="shared" si="32"/>
        <v>0</v>
      </c>
      <c r="J178" s="119"/>
      <c r="K178" s="119"/>
    </row>
    <row r="179" spans="1:11" x14ac:dyDescent="0.25">
      <c r="A179" s="142" t="s">
        <v>615</v>
      </c>
      <c r="B179" s="136" t="s">
        <v>130</v>
      </c>
      <c r="C179" s="144">
        <v>8969</v>
      </c>
      <c r="D179" s="144">
        <v>11900</v>
      </c>
      <c r="E179" s="144"/>
      <c r="F179" s="144"/>
      <c r="G179" s="145">
        <f t="shared" si="33"/>
        <v>0</v>
      </c>
      <c r="H179" s="145">
        <f t="shared" si="32"/>
        <v>0</v>
      </c>
      <c r="J179" s="119"/>
      <c r="K179" s="119"/>
    </row>
    <row r="180" spans="1:11" x14ac:dyDescent="0.25">
      <c r="A180" s="142" t="s">
        <v>616</v>
      </c>
      <c r="B180" s="136" t="s">
        <v>132</v>
      </c>
      <c r="C180" s="144">
        <v>7757</v>
      </c>
      <c r="D180" s="144">
        <v>51200</v>
      </c>
      <c r="E180" s="144"/>
      <c r="F180" s="144"/>
      <c r="G180" s="145">
        <f t="shared" si="33"/>
        <v>0</v>
      </c>
      <c r="H180" s="145">
        <f t="shared" si="32"/>
        <v>0</v>
      </c>
      <c r="J180" s="119"/>
      <c r="K180" s="119"/>
    </row>
    <row r="181" spans="1:11" x14ac:dyDescent="0.25">
      <c r="A181" s="142" t="s">
        <v>601</v>
      </c>
      <c r="B181" s="136" t="s">
        <v>134</v>
      </c>
      <c r="C181" s="144">
        <v>20285</v>
      </c>
      <c r="D181" s="144">
        <v>80200</v>
      </c>
      <c r="E181" s="144"/>
      <c r="F181" s="144">
        <v>25</v>
      </c>
      <c r="G181" s="145">
        <f t="shared" si="33"/>
        <v>0</v>
      </c>
      <c r="H181" s="145">
        <f t="shared" si="32"/>
        <v>0</v>
      </c>
      <c r="J181" s="119"/>
      <c r="K181" s="119"/>
    </row>
    <row r="182" spans="1:11" x14ac:dyDescent="0.25">
      <c r="A182" s="142" t="s">
        <v>617</v>
      </c>
      <c r="B182" s="136" t="s">
        <v>136</v>
      </c>
      <c r="C182" s="144">
        <v>75445</v>
      </c>
      <c r="D182" s="144">
        <v>154300</v>
      </c>
      <c r="E182" s="144"/>
      <c r="F182" s="144"/>
      <c r="G182" s="145">
        <f t="shared" si="33"/>
        <v>0</v>
      </c>
      <c r="H182" s="145">
        <f t="shared" si="32"/>
        <v>0</v>
      </c>
      <c r="J182" s="119"/>
      <c r="K182" s="119"/>
    </row>
    <row r="183" spans="1:11" x14ac:dyDescent="0.25">
      <c r="A183" s="142" t="s">
        <v>618</v>
      </c>
      <c r="B183" s="136" t="s">
        <v>138</v>
      </c>
      <c r="C183" s="144">
        <v>6316</v>
      </c>
      <c r="D183" s="144">
        <v>26900</v>
      </c>
      <c r="E183" s="144"/>
      <c r="F183" s="144">
        <v>2668.12</v>
      </c>
      <c r="G183" s="145">
        <f t="shared" si="33"/>
        <v>0.42</v>
      </c>
      <c r="H183" s="145">
        <f t="shared" si="32"/>
        <v>0.1</v>
      </c>
      <c r="J183" s="119"/>
      <c r="K183" s="119"/>
    </row>
    <row r="184" spans="1:11" x14ac:dyDescent="0.25">
      <c r="A184" s="142" t="s">
        <v>619</v>
      </c>
      <c r="B184" s="136" t="s">
        <v>140</v>
      </c>
      <c r="C184" s="144">
        <v>16538</v>
      </c>
      <c r="D184" s="144">
        <v>85200</v>
      </c>
      <c r="E184" s="144"/>
      <c r="F184" s="144"/>
      <c r="G184" s="145">
        <f t="shared" si="33"/>
        <v>0</v>
      </c>
      <c r="H184" s="145">
        <f t="shared" si="32"/>
        <v>0</v>
      </c>
      <c r="J184" s="119"/>
      <c r="K184" s="119"/>
    </row>
    <row r="185" spans="1:11" x14ac:dyDescent="0.25">
      <c r="A185" s="142" t="s">
        <v>620</v>
      </c>
      <c r="B185" s="136" t="s">
        <v>142</v>
      </c>
      <c r="C185" s="144">
        <v>4399</v>
      </c>
      <c r="D185" s="144">
        <v>6600</v>
      </c>
      <c r="E185" s="144"/>
      <c r="F185" s="144">
        <v>4832.74</v>
      </c>
      <c r="G185" s="145">
        <f t="shared" si="33"/>
        <v>1.1000000000000001</v>
      </c>
      <c r="H185" s="145">
        <f t="shared" si="32"/>
        <v>0.73</v>
      </c>
      <c r="J185" s="119"/>
      <c r="K185" s="119"/>
    </row>
    <row r="186" spans="1:11" x14ac:dyDescent="0.25">
      <c r="A186" s="142" t="s">
        <v>621</v>
      </c>
      <c r="B186" s="136" t="s">
        <v>149</v>
      </c>
      <c r="C186" s="144"/>
      <c r="D186" s="144">
        <v>26400</v>
      </c>
      <c r="E186" s="144"/>
      <c r="F186" s="144">
        <v>1786.8700000000001</v>
      </c>
      <c r="G186" s="145" t="e">
        <f t="shared" si="33"/>
        <v>#DIV/0!</v>
      </c>
      <c r="H186" s="145">
        <f t="shared" si="32"/>
        <v>7.0000000000000007E-2</v>
      </c>
      <c r="J186" s="119"/>
      <c r="K186" s="119"/>
    </row>
    <row r="187" spans="1:11" x14ac:dyDescent="0.25">
      <c r="A187" s="142" t="s">
        <v>622</v>
      </c>
      <c r="B187" s="136" t="s">
        <v>151</v>
      </c>
      <c r="C187" s="144">
        <v>3246</v>
      </c>
      <c r="D187" s="144">
        <v>13900</v>
      </c>
      <c r="E187" s="144"/>
      <c r="F187" s="144">
        <v>6377.56</v>
      </c>
      <c r="G187" s="145">
        <f t="shared" si="33"/>
        <v>1.96</v>
      </c>
      <c r="H187" s="145">
        <f t="shared" si="32"/>
        <v>0.46</v>
      </c>
      <c r="J187" s="119"/>
      <c r="K187" s="119"/>
    </row>
    <row r="188" spans="1:11" x14ac:dyDescent="0.25">
      <c r="A188" s="142" t="s">
        <v>623</v>
      </c>
      <c r="B188" s="136" t="s">
        <v>624</v>
      </c>
      <c r="C188" s="144">
        <v>1182</v>
      </c>
      <c r="D188" s="144">
        <v>2200</v>
      </c>
      <c r="E188" s="144"/>
      <c r="F188" s="144">
        <v>356.8</v>
      </c>
      <c r="G188" s="145">
        <f t="shared" si="33"/>
        <v>0.3</v>
      </c>
      <c r="H188" s="145">
        <f t="shared" si="32"/>
        <v>0.16</v>
      </c>
      <c r="J188" s="119"/>
      <c r="K188" s="119"/>
    </row>
    <row r="189" spans="1:11" x14ac:dyDescent="0.25">
      <c r="A189" s="142" t="s">
        <v>602</v>
      </c>
      <c r="B189" s="136" t="s">
        <v>155</v>
      </c>
      <c r="C189" s="144">
        <v>700</v>
      </c>
      <c r="D189" s="144">
        <v>1500</v>
      </c>
      <c r="E189" s="144"/>
      <c r="F189" s="144">
        <v>2943.14</v>
      </c>
      <c r="G189" s="145">
        <f t="shared" si="33"/>
        <v>4.2</v>
      </c>
      <c r="H189" s="145">
        <f t="shared" si="32"/>
        <v>1.96</v>
      </c>
      <c r="J189" s="119"/>
      <c r="K189" s="119"/>
    </row>
    <row r="190" spans="1:11" x14ac:dyDescent="0.25">
      <c r="A190" s="142" t="s">
        <v>625</v>
      </c>
      <c r="B190" s="136" t="s">
        <v>145</v>
      </c>
      <c r="C190" s="144">
        <v>13363</v>
      </c>
      <c r="D190" s="144">
        <v>44600</v>
      </c>
      <c r="E190" s="144"/>
      <c r="F190" s="144">
        <v>18461.63</v>
      </c>
      <c r="G190" s="145">
        <f t="shared" si="33"/>
        <v>1.38</v>
      </c>
      <c r="H190" s="145">
        <f t="shared" si="32"/>
        <v>0.41</v>
      </c>
      <c r="J190" s="119"/>
      <c r="K190" s="119"/>
    </row>
    <row r="191" spans="1:11" x14ac:dyDescent="0.25">
      <c r="A191" s="142" t="s">
        <v>159</v>
      </c>
      <c r="B191" s="136" t="s">
        <v>160</v>
      </c>
      <c r="C191" s="137">
        <f>SUM(C192:C195)</f>
        <v>3999</v>
      </c>
      <c r="D191" s="137">
        <f t="shared" ref="D191:F191" si="40">SUM(D192:D195)</f>
        <v>7600</v>
      </c>
      <c r="E191" s="137">
        <f t="shared" si="40"/>
        <v>0</v>
      </c>
      <c r="F191" s="137">
        <f t="shared" si="40"/>
        <v>5212.33</v>
      </c>
      <c r="G191" s="138">
        <f t="shared" si="33"/>
        <v>1.3</v>
      </c>
      <c r="H191" s="138">
        <f t="shared" si="32"/>
        <v>0.69</v>
      </c>
      <c r="J191" s="119"/>
      <c r="K191" s="119"/>
    </row>
    <row r="192" spans="1:11" x14ac:dyDescent="0.25">
      <c r="A192" s="142" t="s">
        <v>626</v>
      </c>
      <c r="B192" s="136" t="s">
        <v>164</v>
      </c>
      <c r="C192" s="147">
        <v>3346</v>
      </c>
      <c r="D192" s="147">
        <v>6600</v>
      </c>
      <c r="E192" s="147"/>
      <c r="F192" s="147">
        <v>2413.15</v>
      </c>
      <c r="G192" s="145">
        <f t="shared" si="33"/>
        <v>0.72</v>
      </c>
      <c r="H192" s="145">
        <f t="shared" si="32"/>
        <v>0.37</v>
      </c>
      <c r="J192" s="119"/>
      <c r="K192" s="119"/>
    </row>
    <row r="193" spans="1:11" x14ac:dyDescent="0.25">
      <c r="A193" s="142" t="s">
        <v>641</v>
      </c>
      <c r="B193" s="136" t="s">
        <v>642</v>
      </c>
      <c r="C193" s="147">
        <v>481</v>
      </c>
      <c r="D193" s="147"/>
      <c r="E193" s="147"/>
      <c r="F193" s="147">
        <v>2661.67</v>
      </c>
      <c r="G193" s="145">
        <f t="shared" si="33"/>
        <v>5.53</v>
      </c>
      <c r="H193" s="145" t="e">
        <f t="shared" si="32"/>
        <v>#DIV/0!</v>
      </c>
      <c r="J193" s="119"/>
      <c r="K193" s="119"/>
    </row>
    <row r="194" spans="1:11" x14ac:dyDescent="0.25">
      <c r="A194" s="142" t="s">
        <v>643</v>
      </c>
      <c r="B194" s="136" t="s">
        <v>390</v>
      </c>
      <c r="C194" s="147">
        <v>172</v>
      </c>
      <c r="D194" s="147">
        <v>800</v>
      </c>
      <c r="E194" s="147"/>
      <c r="F194" s="147">
        <v>137.51</v>
      </c>
      <c r="G194" s="145">
        <f t="shared" si="33"/>
        <v>0.8</v>
      </c>
      <c r="H194" s="145">
        <f t="shared" si="32"/>
        <v>0.17</v>
      </c>
      <c r="J194" s="119"/>
      <c r="K194" s="119"/>
    </row>
    <row r="195" spans="1:11" x14ac:dyDescent="0.25">
      <c r="A195" s="142" t="s">
        <v>644</v>
      </c>
      <c r="B195" s="136" t="s">
        <v>392</v>
      </c>
      <c r="C195" s="147"/>
      <c r="D195" s="147">
        <v>200</v>
      </c>
      <c r="E195" s="147"/>
      <c r="F195" s="147"/>
      <c r="G195" s="145" t="e">
        <f t="shared" si="33"/>
        <v>#DIV/0!</v>
      </c>
      <c r="H195" s="145">
        <f t="shared" si="32"/>
        <v>0</v>
      </c>
      <c r="J195" s="119"/>
      <c r="K195" s="119"/>
    </row>
    <row r="196" spans="1:11" x14ac:dyDescent="0.25">
      <c r="A196" s="142" t="s">
        <v>174</v>
      </c>
      <c r="B196" s="136" t="s">
        <v>175</v>
      </c>
      <c r="C196" s="137">
        <f>C197</f>
        <v>9779</v>
      </c>
      <c r="D196" s="137">
        <f t="shared" ref="D196:F196" si="41">D197</f>
        <v>20000</v>
      </c>
      <c r="E196" s="137">
        <f t="shared" si="41"/>
        <v>0</v>
      </c>
      <c r="F196" s="137">
        <f t="shared" si="41"/>
        <v>7184.02</v>
      </c>
      <c r="G196" s="138">
        <f t="shared" si="33"/>
        <v>0.73</v>
      </c>
      <c r="H196" s="138">
        <f t="shared" si="32"/>
        <v>0.36</v>
      </c>
      <c r="J196" s="119"/>
      <c r="K196" s="119"/>
    </row>
    <row r="197" spans="1:11" x14ac:dyDescent="0.25">
      <c r="A197" s="142" t="s">
        <v>627</v>
      </c>
      <c r="B197" s="136" t="s">
        <v>645</v>
      </c>
      <c r="C197" s="147">
        <v>9779</v>
      </c>
      <c r="D197" s="147">
        <v>20000</v>
      </c>
      <c r="E197" s="147"/>
      <c r="F197" s="147">
        <v>7184.02</v>
      </c>
      <c r="G197" s="145">
        <f t="shared" si="33"/>
        <v>0.73</v>
      </c>
      <c r="H197" s="145">
        <f t="shared" si="32"/>
        <v>0.36</v>
      </c>
      <c r="J197" s="119"/>
      <c r="K197" s="119"/>
    </row>
    <row r="198" spans="1:11" x14ac:dyDescent="0.25">
      <c r="A198" s="141" t="s">
        <v>56</v>
      </c>
      <c r="B198" s="136" t="s">
        <v>226</v>
      </c>
      <c r="C198" s="143">
        <f>C199+C208</f>
        <v>61276</v>
      </c>
      <c r="D198" s="143">
        <f t="shared" ref="D198:F198" si="42">D199+D208</f>
        <v>250600</v>
      </c>
      <c r="E198" s="143">
        <f t="shared" si="42"/>
        <v>0</v>
      </c>
      <c r="F198" s="143">
        <f t="shared" si="42"/>
        <v>56355.4</v>
      </c>
      <c r="G198" s="138">
        <f t="shared" si="33"/>
        <v>0.92</v>
      </c>
      <c r="H198" s="138">
        <f t="shared" si="32"/>
        <v>0.22</v>
      </c>
      <c r="J198" s="119"/>
      <c r="K198" s="119"/>
    </row>
    <row r="199" spans="1:11" x14ac:dyDescent="0.25">
      <c r="A199" s="142" t="s">
        <v>232</v>
      </c>
      <c r="B199" s="136" t="s">
        <v>233</v>
      </c>
      <c r="C199" s="143">
        <f>SUM(C200:C207)</f>
        <v>58694</v>
      </c>
      <c r="D199" s="143">
        <f t="shared" ref="D199:F199" si="43">SUM(D200:D207)</f>
        <v>172600</v>
      </c>
      <c r="E199" s="143">
        <f t="shared" si="43"/>
        <v>0</v>
      </c>
      <c r="F199" s="143">
        <f t="shared" si="43"/>
        <v>56355.4</v>
      </c>
      <c r="G199" s="138">
        <f t="shared" si="33"/>
        <v>0.96</v>
      </c>
      <c r="H199" s="138">
        <f t="shared" si="32"/>
        <v>0.33</v>
      </c>
      <c r="J199" s="119"/>
      <c r="K199" s="119"/>
    </row>
    <row r="200" spans="1:11" x14ac:dyDescent="0.25">
      <c r="A200" s="142" t="s">
        <v>628</v>
      </c>
      <c r="B200" s="136" t="s">
        <v>241</v>
      </c>
      <c r="C200" s="144">
        <v>8558</v>
      </c>
      <c r="D200" s="144">
        <v>22900</v>
      </c>
      <c r="E200" s="144"/>
      <c r="F200" s="144">
        <v>8890.6200000000008</v>
      </c>
      <c r="G200" s="145">
        <f t="shared" si="33"/>
        <v>1.04</v>
      </c>
      <c r="H200" s="145">
        <f t="shared" si="32"/>
        <v>0.39</v>
      </c>
      <c r="J200" s="119"/>
      <c r="K200" s="119"/>
    </row>
    <row r="201" spans="1:11" x14ac:dyDescent="0.25">
      <c r="A201" s="142" t="s">
        <v>629</v>
      </c>
      <c r="B201" s="136" t="s">
        <v>435</v>
      </c>
      <c r="C201" s="144">
        <v>5193</v>
      </c>
      <c r="D201" s="144">
        <v>11400</v>
      </c>
      <c r="E201" s="144"/>
      <c r="F201" s="144">
        <v>8780.51</v>
      </c>
      <c r="G201" s="145">
        <f t="shared" si="33"/>
        <v>1.69</v>
      </c>
      <c r="H201" s="145">
        <f t="shared" ref="H201:H264" si="44">ROUND(F201/D201,2)</f>
        <v>0.77</v>
      </c>
      <c r="J201" s="119"/>
      <c r="K201" s="119"/>
    </row>
    <row r="202" spans="1:11" x14ac:dyDescent="0.25">
      <c r="A202" s="142" t="s">
        <v>630</v>
      </c>
      <c r="B202" s="136" t="s">
        <v>437</v>
      </c>
      <c r="C202" s="144">
        <v>1637</v>
      </c>
      <c r="D202" s="144">
        <v>17000</v>
      </c>
      <c r="E202" s="144"/>
      <c r="F202" s="144">
        <v>127.07</v>
      </c>
      <c r="G202" s="145">
        <f t="shared" si="33"/>
        <v>0.08</v>
      </c>
      <c r="H202" s="145">
        <f t="shared" si="44"/>
        <v>0.01</v>
      </c>
      <c r="J202" s="119"/>
      <c r="K202" s="119"/>
    </row>
    <row r="203" spans="1:11" x14ac:dyDescent="0.25">
      <c r="A203" s="142" t="s">
        <v>632</v>
      </c>
      <c r="B203" s="136" t="s">
        <v>243</v>
      </c>
      <c r="C203" s="144">
        <v>17499</v>
      </c>
      <c r="D203" s="144">
        <v>98400</v>
      </c>
      <c r="E203" s="144"/>
      <c r="F203" s="144">
        <v>35671.800000000003</v>
      </c>
      <c r="G203" s="145">
        <f t="shared" ref="G203:G266" si="45">ROUND(F203/C203,2)</f>
        <v>2.04</v>
      </c>
      <c r="H203" s="145">
        <f t="shared" si="44"/>
        <v>0.36</v>
      </c>
      <c r="J203" s="119"/>
      <c r="K203" s="119"/>
    </row>
    <row r="204" spans="1:11" x14ac:dyDescent="0.25">
      <c r="A204" s="142" t="s">
        <v>633</v>
      </c>
      <c r="B204" s="136" t="s">
        <v>439</v>
      </c>
      <c r="C204" s="144"/>
      <c r="D204" s="144">
        <v>1000</v>
      </c>
      <c r="E204" s="144"/>
      <c r="F204" s="144"/>
      <c r="G204" s="145" t="e">
        <f t="shared" si="45"/>
        <v>#DIV/0!</v>
      </c>
      <c r="H204" s="145">
        <f t="shared" si="44"/>
        <v>0</v>
      </c>
      <c r="J204" s="119"/>
      <c r="K204" s="119"/>
    </row>
    <row r="205" spans="1:11" x14ac:dyDescent="0.25">
      <c r="A205" s="142" t="s">
        <v>634</v>
      </c>
      <c r="B205" s="136" t="s">
        <v>360</v>
      </c>
      <c r="C205" s="144"/>
      <c r="D205" s="144"/>
      <c r="E205" s="144"/>
      <c r="F205" s="144"/>
      <c r="G205" s="145" t="e">
        <f t="shared" si="45"/>
        <v>#DIV/0!</v>
      </c>
      <c r="H205" s="145" t="e">
        <f t="shared" si="44"/>
        <v>#DIV/0!</v>
      </c>
      <c r="J205" s="119"/>
      <c r="K205" s="119"/>
    </row>
    <row r="206" spans="1:11" x14ac:dyDescent="0.25">
      <c r="A206" s="142" t="s">
        <v>636</v>
      </c>
      <c r="B206" s="136" t="s">
        <v>449</v>
      </c>
      <c r="C206" s="144">
        <v>4737</v>
      </c>
      <c r="D206" s="144">
        <v>10600</v>
      </c>
      <c r="E206" s="144"/>
      <c r="F206" s="144">
        <v>2885.4</v>
      </c>
      <c r="G206" s="145">
        <f t="shared" si="45"/>
        <v>0.61</v>
      </c>
      <c r="H206" s="145">
        <f t="shared" si="44"/>
        <v>0.27</v>
      </c>
      <c r="J206" s="119"/>
      <c r="K206" s="119"/>
    </row>
    <row r="207" spans="1:11" x14ac:dyDescent="0.25">
      <c r="A207" s="142" t="s">
        <v>637</v>
      </c>
      <c r="B207" s="136" t="s">
        <v>646</v>
      </c>
      <c r="C207" s="144">
        <v>21070</v>
      </c>
      <c r="D207" s="144">
        <v>11300</v>
      </c>
      <c r="E207" s="144"/>
      <c r="F207" s="144"/>
      <c r="G207" s="145">
        <f t="shared" si="45"/>
        <v>0</v>
      </c>
      <c r="H207" s="145">
        <f t="shared" si="44"/>
        <v>0</v>
      </c>
      <c r="J207" s="119"/>
      <c r="K207" s="119"/>
    </row>
    <row r="208" spans="1:11" x14ac:dyDescent="0.25">
      <c r="A208" s="142" t="s">
        <v>248</v>
      </c>
      <c r="B208" s="136" t="s">
        <v>249</v>
      </c>
      <c r="C208" s="137">
        <f>SUM(C209:C210)</f>
        <v>2582</v>
      </c>
      <c r="D208" s="137">
        <f t="shared" ref="D208:F208" si="46">SUM(D209:D210)</f>
        <v>78000</v>
      </c>
      <c r="E208" s="137">
        <f t="shared" si="46"/>
        <v>0</v>
      </c>
      <c r="F208" s="137">
        <f t="shared" si="46"/>
        <v>0</v>
      </c>
      <c r="G208" s="138">
        <f t="shared" si="45"/>
        <v>0</v>
      </c>
      <c r="H208" s="138">
        <f t="shared" si="44"/>
        <v>0</v>
      </c>
      <c r="J208" s="146"/>
      <c r="K208" s="119"/>
    </row>
    <row r="209" spans="1:11" x14ac:dyDescent="0.25">
      <c r="A209" s="142" t="s">
        <v>647</v>
      </c>
      <c r="B209" s="136" t="s">
        <v>251</v>
      </c>
      <c r="C209" s="147">
        <v>910</v>
      </c>
      <c r="D209" s="147">
        <v>75000</v>
      </c>
      <c r="E209" s="147"/>
      <c r="F209" s="147">
        <v>0</v>
      </c>
      <c r="G209" s="145">
        <f t="shared" si="45"/>
        <v>0</v>
      </c>
      <c r="H209" s="145">
        <f t="shared" si="44"/>
        <v>0</v>
      </c>
      <c r="J209" s="119"/>
      <c r="K209" s="119"/>
    </row>
    <row r="210" spans="1:11" x14ac:dyDescent="0.25">
      <c r="A210" s="142" t="s">
        <v>648</v>
      </c>
      <c r="B210" s="136" t="s">
        <v>475</v>
      </c>
      <c r="C210" s="147">
        <v>1672</v>
      </c>
      <c r="D210" s="147">
        <v>3000</v>
      </c>
      <c r="E210" s="147"/>
      <c r="F210" s="147"/>
      <c r="G210" s="145">
        <f t="shared" si="45"/>
        <v>0</v>
      </c>
      <c r="H210" s="145">
        <f t="shared" si="44"/>
        <v>0</v>
      </c>
      <c r="J210" s="119"/>
      <c r="K210" s="119"/>
    </row>
    <row r="211" spans="1:11" x14ac:dyDescent="0.25">
      <c r="A211" s="140" t="s">
        <v>59</v>
      </c>
      <c r="B211" s="136" t="s">
        <v>60</v>
      </c>
      <c r="C211" s="137">
        <f>C212+C250+C263</f>
        <v>674543</v>
      </c>
      <c r="D211" s="137">
        <f>D212+D250+D263</f>
        <v>2107300</v>
      </c>
      <c r="E211" s="137">
        <f>E212+E250+E263</f>
        <v>0</v>
      </c>
      <c r="F211" s="137">
        <f>F212+F250+F263</f>
        <v>1485175.72</v>
      </c>
      <c r="G211" s="138">
        <f t="shared" si="45"/>
        <v>2.2000000000000002</v>
      </c>
      <c r="H211" s="138">
        <f t="shared" si="44"/>
        <v>0.7</v>
      </c>
      <c r="J211" s="119"/>
      <c r="K211" s="119"/>
    </row>
    <row r="212" spans="1:11" x14ac:dyDescent="0.25">
      <c r="A212" s="141" t="s">
        <v>80</v>
      </c>
      <c r="B212" s="136" t="s">
        <v>81</v>
      </c>
      <c r="C212" s="143">
        <f>C213+C217+C243+C248</f>
        <v>674543</v>
      </c>
      <c r="D212" s="143">
        <f t="shared" ref="D212:F212" si="47">D213+D217+D243+D248</f>
        <v>1563000</v>
      </c>
      <c r="E212" s="143">
        <f t="shared" si="47"/>
        <v>0</v>
      </c>
      <c r="F212" s="143">
        <f t="shared" si="47"/>
        <v>1360338.96</v>
      </c>
      <c r="G212" s="138">
        <f t="shared" si="45"/>
        <v>2.02</v>
      </c>
      <c r="H212" s="138">
        <f t="shared" si="44"/>
        <v>0.87</v>
      </c>
      <c r="J212" s="119"/>
      <c r="K212" s="119"/>
    </row>
    <row r="213" spans="1:11" x14ac:dyDescent="0.25">
      <c r="A213" s="142" t="s">
        <v>82</v>
      </c>
      <c r="B213" s="136" t="s">
        <v>83</v>
      </c>
      <c r="C213" s="143">
        <f>SUM(C214:C216)</f>
        <v>308594</v>
      </c>
      <c r="D213" s="143">
        <f t="shared" ref="D213:F213" si="48">SUM(D214:D216)</f>
        <v>670400</v>
      </c>
      <c r="E213" s="143">
        <f t="shared" si="48"/>
        <v>0</v>
      </c>
      <c r="F213" s="143">
        <f t="shared" si="48"/>
        <v>493204.81</v>
      </c>
      <c r="G213" s="138">
        <f t="shared" si="45"/>
        <v>1.6</v>
      </c>
      <c r="H213" s="138">
        <f t="shared" si="44"/>
        <v>0.74</v>
      </c>
    </row>
    <row r="214" spans="1:11" x14ac:dyDescent="0.25">
      <c r="A214" s="142" t="s">
        <v>595</v>
      </c>
      <c r="B214" s="136" t="s">
        <v>87</v>
      </c>
      <c r="C214" s="147">
        <v>265223</v>
      </c>
      <c r="D214" s="147">
        <v>575300</v>
      </c>
      <c r="E214" s="147"/>
      <c r="F214" s="147">
        <v>423535</v>
      </c>
      <c r="G214" s="145">
        <f t="shared" si="45"/>
        <v>1.6</v>
      </c>
      <c r="H214" s="145">
        <f t="shared" si="44"/>
        <v>0.74</v>
      </c>
      <c r="J214" s="119"/>
      <c r="K214" s="119"/>
    </row>
    <row r="215" spans="1:11" x14ac:dyDescent="0.25">
      <c r="A215" s="142" t="s">
        <v>597</v>
      </c>
      <c r="B215" s="136" t="s">
        <v>91</v>
      </c>
      <c r="C215" s="147"/>
      <c r="D215" s="147">
        <v>1500</v>
      </c>
      <c r="E215" s="147"/>
      <c r="F215" s="147"/>
      <c r="G215" s="145" t="e">
        <f t="shared" si="45"/>
        <v>#DIV/0!</v>
      </c>
      <c r="H215" s="145">
        <f t="shared" si="44"/>
        <v>0</v>
      </c>
      <c r="J215" s="119"/>
      <c r="K215" s="119"/>
    </row>
    <row r="216" spans="1:11" x14ac:dyDescent="0.25">
      <c r="A216" s="142" t="s">
        <v>598</v>
      </c>
      <c r="B216" s="136" t="s">
        <v>96</v>
      </c>
      <c r="C216" s="147">
        <v>43371</v>
      </c>
      <c r="D216" s="147">
        <v>93600</v>
      </c>
      <c r="E216" s="147"/>
      <c r="F216" s="147">
        <v>69669.81</v>
      </c>
      <c r="G216" s="145">
        <f t="shared" si="45"/>
        <v>1.61</v>
      </c>
      <c r="H216" s="145">
        <f t="shared" si="44"/>
        <v>0.74</v>
      </c>
      <c r="J216" s="119"/>
      <c r="K216" s="119"/>
    </row>
    <row r="217" spans="1:11" x14ac:dyDescent="0.25">
      <c r="A217" s="142" t="s">
        <v>97</v>
      </c>
      <c r="B217" s="136" t="s">
        <v>98</v>
      </c>
      <c r="C217" s="143">
        <f>SUM(C218:C242)</f>
        <v>341469</v>
      </c>
      <c r="D217" s="143">
        <f t="shared" ref="D217:F217" si="49">SUM(D218:D242)</f>
        <v>810600</v>
      </c>
      <c r="E217" s="143">
        <f t="shared" si="49"/>
        <v>0</v>
      </c>
      <c r="F217" s="143">
        <f t="shared" si="49"/>
        <v>804919.90999999992</v>
      </c>
      <c r="G217" s="138">
        <f t="shared" si="45"/>
        <v>2.36</v>
      </c>
      <c r="H217" s="138">
        <f t="shared" si="44"/>
        <v>0.99</v>
      </c>
      <c r="J217" s="119"/>
      <c r="K217" s="119"/>
    </row>
    <row r="218" spans="1:11" x14ac:dyDescent="0.25">
      <c r="A218" s="142" t="s">
        <v>603</v>
      </c>
      <c r="B218" s="136" t="s">
        <v>102</v>
      </c>
      <c r="C218" s="144">
        <v>17870</v>
      </c>
      <c r="D218" s="144">
        <v>34800</v>
      </c>
      <c r="E218" s="144"/>
      <c r="F218" s="144">
        <v>8169.4800000000005</v>
      </c>
      <c r="G218" s="145">
        <f t="shared" si="45"/>
        <v>0.46</v>
      </c>
      <c r="H218" s="145">
        <f t="shared" si="44"/>
        <v>0.23</v>
      </c>
      <c r="J218" s="119"/>
      <c r="K218" s="119"/>
    </row>
    <row r="219" spans="1:11" x14ac:dyDescent="0.25">
      <c r="A219" s="142" t="s">
        <v>599</v>
      </c>
      <c r="B219" s="136" t="s">
        <v>104</v>
      </c>
      <c r="C219" s="144">
        <v>1673</v>
      </c>
      <c r="D219" s="144">
        <v>2600</v>
      </c>
      <c r="E219" s="144"/>
      <c r="F219" s="144">
        <v>1752.35</v>
      </c>
      <c r="G219" s="145">
        <f t="shared" si="45"/>
        <v>1.05</v>
      </c>
      <c r="H219" s="145">
        <f t="shared" si="44"/>
        <v>0.67</v>
      </c>
      <c r="J219" s="119"/>
      <c r="K219" s="119"/>
    </row>
    <row r="220" spans="1:11" x14ac:dyDescent="0.25">
      <c r="A220" s="142" t="s">
        <v>604</v>
      </c>
      <c r="B220" s="136" t="s">
        <v>106</v>
      </c>
      <c r="C220" s="144">
        <v>1898</v>
      </c>
      <c r="D220" s="144">
        <v>2900</v>
      </c>
      <c r="E220" s="144"/>
      <c r="F220" s="144">
        <v>4443.8499999999995</v>
      </c>
      <c r="G220" s="145">
        <f t="shared" si="45"/>
        <v>2.34</v>
      </c>
      <c r="H220" s="145">
        <f t="shared" si="44"/>
        <v>1.53</v>
      </c>
      <c r="J220" s="119"/>
      <c r="K220" s="119"/>
    </row>
    <row r="221" spans="1:11" x14ac:dyDescent="0.25">
      <c r="A221" s="142" t="s">
        <v>640</v>
      </c>
      <c r="B221" s="136" t="s">
        <v>108</v>
      </c>
      <c r="C221" s="144"/>
      <c r="D221" s="144">
        <v>1500</v>
      </c>
      <c r="E221" s="144"/>
      <c r="F221" s="144"/>
      <c r="G221" s="145" t="e">
        <f t="shared" si="45"/>
        <v>#DIV/0!</v>
      </c>
      <c r="H221" s="145">
        <f t="shared" si="44"/>
        <v>0</v>
      </c>
      <c r="J221" s="119"/>
      <c r="K221" s="119"/>
    </row>
    <row r="222" spans="1:11" x14ac:dyDescent="0.25">
      <c r="A222" s="142" t="s">
        <v>605</v>
      </c>
      <c r="B222" s="136" t="s">
        <v>112</v>
      </c>
      <c r="C222" s="144">
        <v>796</v>
      </c>
      <c r="D222" s="144">
        <v>1200</v>
      </c>
      <c r="E222" s="144"/>
      <c r="F222" s="144">
        <v>12089.32</v>
      </c>
      <c r="G222" s="145">
        <f t="shared" si="45"/>
        <v>15.19</v>
      </c>
      <c r="H222" s="145">
        <f t="shared" si="44"/>
        <v>10.07</v>
      </c>
      <c r="J222" s="119"/>
      <c r="K222" s="119"/>
    </row>
    <row r="223" spans="1:11" x14ac:dyDescent="0.25">
      <c r="A223" s="142" t="s">
        <v>606</v>
      </c>
      <c r="B223" s="136" t="s">
        <v>380</v>
      </c>
      <c r="C223" s="144"/>
      <c r="D223" s="144">
        <v>7700</v>
      </c>
      <c r="E223" s="144"/>
      <c r="F223" s="144">
        <v>14761.94</v>
      </c>
      <c r="G223" s="145" t="e">
        <f t="shared" si="45"/>
        <v>#DIV/0!</v>
      </c>
      <c r="H223" s="145">
        <f t="shared" si="44"/>
        <v>1.92</v>
      </c>
      <c r="J223" s="119"/>
      <c r="K223" s="119"/>
    </row>
    <row r="224" spans="1:11" x14ac:dyDescent="0.25">
      <c r="A224" s="142" t="s">
        <v>607</v>
      </c>
      <c r="B224" s="136" t="s">
        <v>114</v>
      </c>
      <c r="C224" s="144">
        <v>143178</v>
      </c>
      <c r="D224" s="144">
        <v>249700</v>
      </c>
      <c r="E224" s="144"/>
      <c r="F224" s="144">
        <v>108199.71999999999</v>
      </c>
      <c r="G224" s="145">
        <f t="shared" si="45"/>
        <v>0.76</v>
      </c>
      <c r="H224" s="145">
        <f t="shared" si="44"/>
        <v>0.43</v>
      </c>
      <c r="J224" s="119"/>
      <c r="K224" s="119"/>
    </row>
    <row r="225" spans="1:11" x14ac:dyDescent="0.25">
      <c r="A225" s="142" t="s">
        <v>608</v>
      </c>
      <c r="B225" s="136" t="s">
        <v>116</v>
      </c>
      <c r="C225" s="144"/>
      <c r="D225" s="144">
        <v>1500</v>
      </c>
      <c r="E225" s="144"/>
      <c r="F225" s="144">
        <v>5008.99</v>
      </c>
      <c r="G225" s="145" t="e">
        <f t="shared" si="45"/>
        <v>#DIV/0!</v>
      </c>
      <c r="H225" s="145">
        <f t="shared" si="44"/>
        <v>3.34</v>
      </c>
      <c r="J225" s="119"/>
      <c r="K225" s="119"/>
    </row>
    <row r="226" spans="1:11" x14ac:dyDescent="0.25">
      <c r="A226" s="142" t="s">
        <v>609</v>
      </c>
      <c r="B226" s="136" t="s">
        <v>118</v>
      </c>
      <c r="C226" s="144"/>
      <c r="D226" s="144">
        <v>1500</v>
      </c>
      <c r="E226" s="144"/>
      <c r="F226" s="144"/>
      <c r="G226" s="145" t="e">
        <f t="shared" si="45"/>
        <v>#DIV/0!</v>
      </c>
      <c r="H226" s="145">
        <f t="shared" si="44"/>
        <v>0</v>
      </c>
      <c r="J226" s="119"/>
      <c r="K226" s="119"/>
    </row>
    <row r="227" spans="1:11" x14ac:dyDescent="0.25">
      <c r="A227" s="142" t="s">
        <v>611</v>
      </c>
      <c r="B227" s="136" t="s">
        <v>120</v>
      </c>
      <c r="C227" s="144"/>
      <c r="D227" s="144">
        <v>1500</v>
      </c>
      <c r="E227" s="144"/>
      <c r="F227" s="144">
        <v>1536.05</v>
      </c>
      <c r="G227" s="145" t="e">
        <f t="shared" si="45"/>
        <v>#DIV/0!</v>
      </c>
      <c r="H227" s="145">
        <f t="shared" si="44"/>
        <v>1.02</v>
      </c>
      <c r="J227" s="119"/>
      <c r="K227" s="119"/>
    </row>
    <row r="228" spans="1:11" x14ac:dyDescent="0.25">
      <c r="A228" s="142" t="s">
        <v>612</v>
      </c>
      <c r="B228" s="136" t="s">
        <v>124</v>
      </c>
      <c r="C228" s="144">
        <v>18945</v>
      </c>
      <c r="D228" s="144">
        <v>46800</v>
      </c>
      <c r="E228" s="144"/>
      <c r="F228" s="144">
        <v>25420.75</v>
      </c>
      <c r="G228" s="145">
        <f t="shared" si="45"/>
        <v>1.34</v>
      </c>
      <c r="H228" s="145">
        <f t="shared" si="44"/>
        <v>0.54</v>
      </c>
      <c r="J228" s="119"/>
      <c r="K228" s="119"/>
    </row>
    <row r="229" spans="1:11" x14ac:dyDescent="0.25">
      <c r="A229" s="142" t="s">
        <v>613</v>
      </c>
      <c r="B229" s="136" t="s">
        <v>126</v>
      </c>
      <c r="C229" s="144"/>
      <c r="D229" s="144">
        <v>9700</v>
      </c>
      <c r="E229" s="144"/>
      <c r="F229" s="144">
        <v>47696.320000000007</v>
      </c>
      <c r="G229" s="145" t="e">
        <f t="shared" si="45"/>
        <v>#DIV/0!</v>
      </c>
      <c r="H229" s="145">
        <f t="shared" si="44"/>
        <v>4.92</v>
      </c>
      <c r="J229" s="119"/>
      <c r="K229" s="119"/>
    </row>
    <row r="230" spans="1:11" x14ac:dyDescent="0.25">
      <c r="A230" s="142" t="s">
        <v>614</v>
      </c>
      <c r="B230" s="136" t="s">
        <v>128</v>
      </c>
      <c r="C230" s="144"/>
      <c r="D230" s="144">
        <v>800</v>
      </c>
      <c r="E230" s="144"/>
      <c r="F230" s="144">
        <v>21415.02</v>
      </c>
      <c r="G230" s="145" t="e">
        <f t="shared" si="45"/>
        <v>#DIV/0!</v>
      </c>
      <c r="H230" s="145">
        <f t="shared" si="44"/>
        <v>26.77</v>
      </c>
      <c r="J230" s="119"/>
      <c r="K230" s="119"/>
    </row>
    <row r="231" spans="1:11" x14ac:dyDescent="0.25">
      <c r="A231" s="142" t="s">
        <v>615</v>
      </c>
      <c r="B231" s="136" t="s">
        <v>130</v>
      </c>
      <c r="C231" s="144">
        <v>13085</v>
      </c>
      <c r="D231" s="144">
        <v>30100</v>
      </c>
      <c r="E231" s="144"/>
      <c r="F231" s="144">
        <v>20611.45</v>
      </c>
      <c r="G231" s="145">
        <f t="shared" si="45"/>
        <v>1.58</v>
      </c>
      <c r="H231" s="145">
        <f t="shared" si="44"/>
        <v>0.68</v>
      </c>
      <c r="J231" s="119"/>
      <c r="K231" s="119"/>
    </row>
    <row r="232" spans="1:11" x14ac:dyDescent="0.25">
      <c r="A232" s="142" t="s">
        <v>616</v>
      </c>
      <c r="B232" s="136" t="s">
        <v>132</v>
      </c>
      <c r="C232" s="144">
        <v>132</v>
      </c>
      <c r="D232" s="144">
        <v>12000</v>
      </c>
      <c r="E232" s="144"/>
      <c r="F232" s="144">
        <v>29495.81</v>
      </c>
      <c r="G232" s="145">
        <f t="shared" si="45"/>
        <v>223.45</v>
      </c>
      <c r="H232" s="145">
        <f t="shared" si="44"/>
        <v>2.46</v>
      </c>
      <c r="J232" s="119"/>
      <c r="K232" s="119"/>
    </row>
    <row r="233" spans="1:11" x14ac:dyDescent="0.25">
      <c r="A233" s="142" t="s">
        <v>601</v>
      </c>
      <c r="B233" s="136" t="s">
        <v>134</v>
      </c>
      <c r="C233" s="144"/>
      <c r="D233" s="144">
        <v>16600</v>
      </c>
      <c r="E233" s="144"/>
      <c r="F233" s="144">
        <v>69163.89</v>
      </c>
      <c r="G233" s="145" t="e">
        <f t="shared" si="45"/>
        <v>#DIV/0!</v>
      </c>
      <c r="H233" s="145">
        <f t="shared" si="44"/>
        <v>4.17</v>
      </c>
      <c r="J233" s="119"/>
      <c r="K233" s="119"/>
    </row>
    <row r="234" spans="1:11" x14ac:dyDescent="0.25">
      <c r="A234" s="142" t="s">
        <v>617</v>
      </c>
      <c r="B234" s="136" t="s">
        <v>136</v>
      </c>
      <c r="C234" s="144">
        <v>125159</v>
      </c>
      <c r="D234" s="144">
        <v>307100</v>
      </c>
      <c r="E234" s="144"/>
      <c r="F234" s="144">
        <v>329708.88</v>
      </c>
      <c r="G234" s="145">
        <f t="shared" si="45"/>
        <v>2.63</v>
      </c>
      <c r="H234" s="145">
        <f t="shared" si="44"/>
        <v>1.07</v>
      </c>
      <c r="J234" s="119"/>
      <c r="K234" s="119"/>
    </row>
    <row r="235" spans="1:11" x14ac:dyDescent="0.25">
      <c r="A235" s="142" t="s">
        <v>618</v>
      </c>
      <c r="B235" s="136" t="s">
        <v>138</v>
      </c>
      <c r="C235" s="144">
        <v>3560.9999999999995</v>
      </c>
      <c r="D235" s="144">
        <v>11300</v>
      </c>
      <c r="E235" s="144"/>
      <c r="F235" s="144">
        <v>16124.220000000001</v>
      </c>
      <c r="G235" s="145">
        <f t="shared" si="45"/>
        <v>4.53</v>
      </c>
      <c r="H235" s="145">
        <f t="shared" si="44"/>
        <v>1.43</v>
      </c>
      <c r="J235" s="119"/>
      <c r="K235" s="119"/>
    </row>
    <row r="236" spans="1:11" x14ac:dyDescent="0.25">
      <c r="A236" s="142" t="s">
        <v>619</v>
      </c>
      <c r="B236" s="136" t="s">
        <v>140</v>
      </c>
      <c r="C236" s="144">
        <v>25</v>
      </c>
      <c r="D236" s="144">
        <v>42000</v>
      </c>
      <c r="E236" s="144"/>
      <c r="F236" s="144">
        <v>57971.500000000007</v>
      </c>
      <c r="G236" s="145">
        <f t="shared" si="45"/>
        <v>2318.86</v>
      </c>
      <c r="H236" s="145">
        <f t="shared" si="44"/>
        <v>1.38</v>
      </c>
      <c r="J236" s="119"/>
      <c r="K236" s="119"/>
    </row>
    <row r="237" spans="1:11" x14ac:dyDescent="0.25">
      <c r="A237" s="142" t="s">
        <v>620</v>
      </c>
      <c r="B237" s="136" t="s">
        <v>142</v>
      </c>
      <c r="C237" s="144">
        <v>911</v>
      </c>
      <c r="D237" s="144">
        <v>1200</v>
      </c>
      <c r="E237" s="144"/>
      <c r="F237" s="144">
        <v>2266.5500000000002</v>
      </c>
      <c r="G237" s="145">
        <f t="shared" si="45"/>
        <v>2.4900000000000002</v>
      </c>
      <c r="H237" s="145">
        <f t="shared" si="44"/>
        <v>1.89</v>
      </c>
      <c r="J237" s="119"/>
      <c r="K237" s="119"/>
    </row>
    <row r="238" spans="1:11" x14ac:dyDescent="0.25">
      <c r="A238" s="142" t="s">
        <v>621</v>
      </c>
      <c r="B238" s="136" t="s">
        <v>149</v>
      </c>
      <c r="C238" s="144"/>
      <c r="D238" s="144">
        <v>1500</v>
      </c>
      <c r="E238" s="144"/>
      <c r="F238" s="144">
        <v>18558.11</v>
      </c>
      <c r="G238" s="145" t="e">
        <f t="shared" si="45"/>
        <v>#DIV/0!</v>
      </c>
      <c r="H238" s="145">
        <f t="shared" si="44"/>
        <v>12.37</v>
      </c>
      <c r="J238" s="119"/>
      <c r="K238" s="119"/>
    </row>
    <row r="239" spans="1:11" x14ac:dyDescent="0.25">
      <c r="A239" s="142" t="s">
        <v>622</v>
      </c>
      <c r="B239" s="136" t="s">
        <v>151</v>
      </c>
      <c r="C239" s="144">
        <v>14236</v>
      </c>
      <c r="D239" s="144">
        <v>22100</v>
      </c>
      <c r="E239" s="144"/>
      <c r="F239" s="144">
        <v>7279.02</v>
      </c>
      <c r="G239" s="145">
        <f t="shared" si="45"/>
        <v>0.51</v>
      </c>
      <c r="H239" s="145">
        <f t="shared" si="44"/>
        <v>0.33</v>
      </c>
      <c r="J239" s="119"/>
      <c r="K239" s="119"/>
    </row>
    <row r="240" spans="1:11" x14ac:dyDescent="0.25">
      <c r="A240" s="142" t="s">
        <v>623</v>
      </c>
      <c r="B240" s="136" t="s">
        <v>624</v>
      </c>
      <c r="C240" s="144"/>
      <c r="D240" s="144">
        <v>1500</v>
      </c>
      <c r="E240" s="144"/>
      <c r="F240" s="144">
        <v>850</v>
      </c>
      <c r="G240" s="145" t="e">
        <f t="shared" si="45"/>
        <v>#DIV/0!</v>
      </c>
      <c r="H240" s="145">
        <f t="shared" si="44"/>
        <v>0.56999999999999995</v>
      </c>
      <c r="J240" s="119"/>
      <c r="K240" s="119"/>
    </row>
    <row r="241" spans="1:11" x14ac:dyDescent="0.25">
      <c r="A241" s="142" t="s">
        <v>602</v>
      </c>
      <c r="B241" s="136" t="s">
        <v>155</v>
      </c>
      <c r="C241" s="144"/>
      <c r="D241" s="144">
        <v>1500</v>
      </c>
      <c r="E241" s="144"/>
      <c r="F241" s="144">
        <v>616</v>
      </c>
      <c r="G241" s="145" t="e">
        <f t="shared" si="45"/>
        <v>#DIV/0!</v>
      </c>
      <c r="H241" s="145">
        <f t="shared" si="44"/>
        <v>0.41</v>
      </c>
      <c r="J241" s="119"/>
      <c r="K241" s="119"/>
    </row>
    <row r="242" spans="1:11" x14ac:dyDescent="0.25">
      <c r="A242" s="142" t="s">
        <v>625</v>
      </c>
      <c r="B242" s="136" t="s">
        <v>145</v>
      </c>
      <c r="C242" s="144"/>
      <c r="D242" s="144">
        <v>1500</v>
      </c>
      <c r="E242" s="144"/>
      <c r="F242" s="144">
        <v>1780.69</v>
      </c>
      <c r="G242" s="145" t="e">
        <f t="shared" si="45"/>
        <v>#DIV/0!</v>
      </c>
      <c r="H242" s="145">
        <f t="shared" si="44"/>
        <v>1.19</v>
      </c>
      <c r="J242" s="119"/>
      <c r="K242" s="119"/>
    </row>
    <row r="243" spans="1:11" x14ac:dyDescent="0.25">
      <c r="A243" s="142" t="s">
        <v>159</v>
      </c>
      <c r="B243" s="136" t="s">
        <v>160</v>
      </c>
      <c r="C243" s="143">
        <f>SUM(C244:C247)</f>
        <v>41</v>
      </c>
      <c r="D243" s="143">
        <f t="shared" ref="D243:F243" si="50">SUM(D244:D247)</f>
        <v>2000</v>
      </c>
      <c r="E243" s="143">
        <f t="shared" si="50"/>
        <v>0</v>
      </c>
      <c r="F243" s="143">
        <f t="shared" si="50"/>
        <v>1352.46</v>
      </c>
      <c r="G243" s="138">
        <f t="shared" si="45"/>
        <v>32.99</v>
      </c>
      <c r="H243" s="138">
        <f t="shared" si="44"/>
        <v>0.68</v>
      </c>
      <c r="J243" s="119"/>
      <c r="K243" s="119"/>
    </row>
    <row r="244" spans="1:11" x14ac:dyDescent="0.25">
      <c r="A244" s="142" t="s">
        <v>626</v>
      </c>
      <c r="B244" s="136" t="s">
        <v>164</v>
      </c>
      <c r="C244" s="147">
        <v>41</v>
      </c>
      <c r="D244" s="147">
        <v>200</v>
      </c>
      <c r="E244" s="147"/>
      <c r="F244" s="147">
        <v>1340.46</v>
      </c>
      <c r="G244" s="145">
        <f t="shared" si="45"/>
        <v>32.69</v>
      </c>
      <c r="H244" s="145">
        <f t="shared" si="44"/>
        <v>6.7</v>
      </c>
      <c r="J244" s="119"/>
      <c r="K244" s="119"/>
    </row>
    <row r="245" spans="1:11" x14ac:dyDescent="0.25">
      <c r="A245" s="142" t="s">
        <v>641</v>
      </c>
      <c r="B245" s="136" t="s">
        <v>642</v>
      </c>
      <c r="C245" s="147"/>
      <c r="D245" s="147"/>
      <c r="E245" s="147"/>
      <c r="F245" s="147"/>
      <c r="G245" s="145" t="e">
        <f t="shared" si="45"/>
        <v>#DIV/0!</v>
      </c>
      <c r="H245" s="145" t="e">
        <f t="shared" si="44"/>
        <v>#DIV/0!</v>
      </c>
      <c r="J245" s="119"/>
      <c r="K245" s="119"/>
    </row>
    <row r="246" spans="1:11" x14ac:dyDescent="0.25">
      <c r="A246" s="142" t="s">
        <v>643</v>
      </c>
      <c r="B246" s="136" t="s">
        <v>390</v>
      </c>
      <c r="C246" s="147"/>
      <c r="D246" s="147">
        <v>300</v>
      </c>
      <c r="E246" s="147"/>
      <c r="F246" s="147">
        <v>12</v>
      </c>
      <c r="G246" s="145" t="e">
        <f t="shared" si="45"/>
        <v>#DIV/0!</v>
      </c>
      <c r="H246" s="145">
        <f t="shared" si="44"/>
        <v>0.04</v>
      </c>
      <c r="J246" s="119"/>
      <c r="K246" s="119"/>
    </row>
    <row r="247" spans="1:11" x14ac:dyDescent="0.25">
      <c r="A247" s="142" t="s">
        <v>644</v>
      </c>
      <c r="B247" s="136" t="s">
        <v>392</v>
      </c>
      <c r="C247" s="147"/>
      <c r="D247" s="147">
        <v>1500</v>
      </c>
      <c r="E247" s="147"/>
      <c r="F247" s="147"/>
      <c r="G247" s="145" t="e">
        <f t="shared" si="45"/>
        <v>#DIV/0!</v>
      </c>
      <c r="H247" s="145">
        <f t="shared" si="44"/>
        <v>0</v>
      </c>
      <c r="J247" s="119"/>
      <c r="K247" s="119"/>
    </row>
    <row r="248" spans="1:11" x14ac:dyDescent="0.25">
      <c r="A248" s="142" t="s">
        <v>174</v>
      </c>
      <c r="B248" s="136" t="s">
        <v>175</v>
      </c>
      <c r="C248" s="143">
        <f>C249</f>
        <v>24439</v>
      </c>
      <c r="D248" s="143">
        <f t="shared" ref="D248:F248" si="51">D249</f>
        <v>80000</v>
      </c>
      <c r="E248" s="143">
        <f t="shared" si="51"/>
        <v>0</v>
      </c>
      <c r="F248" s="143">
        <f t="shared" si="51"/>
        <v>60861.78</v>
      </c>
      <c r="G248" s="138">
        <f t="shared" si="45"/>
        <v>2.4900000000000002</v>
      </c>
      <c r="H248" s="138">
        <f t="shared" si="44"/>
        <v>0.76</v>
      </c>
      <c r="J248" s="119"/>
      <c r="K248" s="119"/>
    </row>
    <row r="249" spans="1:11" x14ac:dyDescent="0.25">
      <c r="A249" s="142" t="s">
        <v>627</v>
      </c>
      <c r="B249" s="136" t="s">
        <v>645</v>
      </c>
      <c r="C249" s="147">
        <v>24439</v>
      </c>
      <c r="D249" s="147">
        <v>80000</v>
      </c>
      <c r="E249" s="147"/>
      <c r="F249" s="147">
        <v>60861.78</v>
      </c>
      <c r="G249" s="145">
        <f t="shared" si="45"/>
        <v>2.4900000000000002</v>
      </c>
      <c r="H249" s="145">
        <f t="shared" si="44"/>
        <v>0.76</v>
      </c>
      <c r="J249" s="119"/>
      <c r="K249" s="119"/>
    </row>
    <row r="250" spans="1:11" x14ac:dyDescent="0.25">
      <c r="A250" s="141" t="s">
        <v>56</v>
      </c>
      <c r="B250" s="136" t="s">
        <v>226</v>
      </c>
      <c r="C250" s="143">
        <f>C251+C260</f>
        <v>0</v>
      </c>
      <c r="D250" s="143">
        <f t="shared" ref="D250:F250" si="52">D251+D260</f>
        <v>544300</v>
      </c>
      <c r="E250" s="143">
        <f t="shared" si="52"/>
        <v>0</v>
      </c>
      <c r="F250" s="143">
        <f t="shared" si="52"/>
        <v>124836.76</v>
      </c>
      <c r="G250" s="138" t="e">
        <f t="shared" si="45"/>
        <v>#DIV/0!</v>
      </c>
      <c r="H250" s="138">
        <f t="shared" si="44"/>
        <v>0.23</v>
      </c>
      <c r="J250" s="119"/>
      <c r="K250" s="119"/>
    </row>
    <row r="251" spans="1:11" x14ac:dyDescent="0.25">
      <c r="A251" s="142" t="s">
        <v>232</v>
      </c>
      <c r="B251" s="136" t="s">
        <v>233</v>
      </c>
      <c r="C251" s="143">
        <f>SUM(C252:C259)</f>
        <v>0</v>
      </c>
      <c r="D251" s="143">
        <f t="shared" ref="D251:F251" si="53">SUM(D252:D259)</f>
        <v>53900</v>
      </c>
      <c r="E251" s="143">
        <f t="shared" si="53"/>
        <v>0</v>
      </c>
      <c r="F251" s="143">
        <f t="shared" si="53"/>
        <v>124836.76</v>
      </c>
      <c r="G251" s="138" t="e">
        <f t="shared" si="45"/>
        <v>#DIV/0!</v>
      </c>
      <c r="H251" s="138">
        <f t="shared" si="44"/>
        <v>2.3199999999999998</v>
      </c>
      <c r="J251" s="119"/>
      <c r="K251" s="119"/>
    </row>
    <row r="252" spans="1:11" x14ac:dyDescent="0.25">
      <c r="A252" s="142" t="s">
        <v>628</v>
      </c>
      <c r="B252" s="136" t="s">
        <v>241</v>
      </c>
      <c r="C252" s="144"/>
      <c r="D252" s="144">
        <v>7700</v>
      </c>
      <c r="E252" s="144"/>
      <c r="F252" s="144">
        <v>5396.9</v>
      </c>
      <c r="G252" s="145" t="e">
        <f t="shared" si="45"/>
        <v>#DIV/0!</v>
      </c>
      <c r="H252" s="145">
        <f t="shared" si="44"/>
        <v>0.7</v>
      </c>
      <c r="J252" s="119"/>
      <c r="K252" s="119"/>
    </row>
    <row r="253" spans="1:11" x14ac:dyDescent="0.25">
      <c r="A253" s="142" t="s">
        <v>629</v>
      </c>
      <c r="B253" s="136" t="s">
        <v>435</v>
      </c>
      <c r="C253" s="144"/>
      <c r="D253" s="144">
        <v>7700</v>
      </c>
      <c r="E253" s="144"/>
      <c r="F253" s="144"/>
      <c r="G253" s="145" t="e">
        <f t="shared" si="45"/>
        <v>#DIV/0!</v>
      </c>
      <c r="H253" s="145">
        <f t="shared" si="44"/>
        <v>0</v>
      </c>
      <c r="J253" s="119"/>
      <c r="K253" s="119"/>
    </row>
    <row r="254" spans="1:11" x14ac:dyDescent="0.25">
      <c r="A254" s="142" t="s">
        <v>630</v>
      </c>
      <c r="B254" s="136" t="s">
        <v>437</v>
      </c>
      <c r="C254" s="144"/>
      <c r="D254" s="144">
        <v>7700</v>
      </c>
      <c r="E254" s="144"/>
      <c r="F254" s="144"/>
      <c r="G254" s="145" t="e">
        <f t="shared" si="45"/>
        <v>#DIV/0!</v>
      </c>
      <c r="H254" s="145">
        <f t="shared" si="44"/>
        <v>0</v>
      </c>
      <c r="J254" s="119"/>
      <c r="K254" s="119"/>
    </row>
    <row r="255" spans="1:11" x14ac:dyDescent="0.25">
      <c r="A255" s="142" t="s">
        <v>632</v>
      </c>
      <c r="B255" s="136" t="s">
        <v>243</v>
      </c>
      <c r="C255" s="144"/>
      <c r="D255" s="144">
        <v>7700</v>
      </c>
      <c r="E255" s="144"/>
      <c r="F255" s="144">
        <v>119439.86</v>
      </c>
      <c r="G255" s="145" t="e">
        <f t="shared" si="45"/>
        <v>#DIV/0!</v>
      </c>
      <c r="H255" s="145">
        <f t="shared" si="44"/>
        <v>15.51</v>
      </c>
      <c r="J255" s="119"/>
      <c r="K255" s="119"/>
    </row>
    <row r="256" spans="1:11" x14ac:dyDescent="0.25">
      <c r="A256" s="142" t="s">
        <v>633</v>
      </c>
      <c r="B256" s="136" t="s">
        <v>439</v>
      </c>
      <c r="C256" s="144"/>
      <c r="D256" s="144">
        <v>7700</v>
      </c>
      <c r="E256" s="144"/>
      <c r="F256" s="144"/>
      <c r="G256" s="145" t="e">
        <f t="shared" si="45"/>
        <v>#DIV/0!</v>
      </c>
      <c r="H256" s="145">
        <f t="shared" si="44"/>
        <v>0</v>
      </c>
      <c r="J256" s="119"/>
      <c r="K256" s="119"/>
    </row>
    <row r="257" spans="1:11" x14ac:dyDescent="0.25">
      <c r="A257" s="142" t="s">
        <v>634</v>
      </c>
      <c r="B257" s="136" t="s">
        <v>360</v>
      </c>
      <c r="C257" s="144"/>
      <c r="D257" s="144"/>
      <c r="E257" s="144"/>
      <c r="F257" s="144"/>
      <c r="G257" s="145" t="e">
        <f t="shared" si="45"/>
        <v>#DIV/0!</v>
      </c>
      <c r="H257" s="145" t="e">
        <f t="shared" si="44"/>
        <v>#DIV/0!</v>
      </c>
      <c r="J257" s="119"/>
      <c r="K257" s="119"/>
    </row>
    <row r="258" spans="1:11" x14ac:dyDescent="0.25">
      <c r="A258" s="142" t="s">
        <v>636</v>
      </c>
      <c r="B258" s="136" t="s">
        <v>449</v>
      </c>
      <c r="C258" s="144"/>
      <c r="D258" s="144">
        <v>7700</v>
      </c>
      <c r="E258" s="144"/>
      <c r="F258" s="144"/>
      <c r="G258" s="145" t="e">
        <f t="shared" si="45"/>
        <v>#DIV/0!</v>
      </c>
      <c r="H258" s="145">
        <f t="shared" si="44"/>
        <v>0</v>
      </c>
      <c r="J258" s="119"/>
      <c r="K258" s="119"/>
    </row>
    <row r="259" spans="1:11" x14ac:dyDescent="0.25">
      <c r="A259" s="142" t="s">
        <v>637</v>
      </c>
      <c r="B259" s="136" t="s">
        <v>646</v>
      </c>
      <c r="C259" s="144"/>
      <c r="D259" s="144">
        <v>7700</v>
      </c>
      <c r="E259" s="144"/>
      <c r="F259" s="144"/>
      <c r="G259" s="145" t="e">
        <f t="shared" si="45"/>
        <v>#DIV/0!</v>
      </c>
      <c r="H259" s="145">
        <f t="shared" si="44"/>
        <v>0</v>
      </c>
      <c r="J259" s="119"/>
      <c r="K259" s="119"/>
    </row>
    <row r="260" spans="1:11" x14ac:dyDescent="0.25">
      <c r="A260" s="142" t="s">
        <v>248</v>
      </c>
      <c r="B260" s="136" t="s">
        <v>249</v>
      </c>
      <c r="C260" s="143">
        <f>SUM(C261:C262)</f>
        <v>0</v>
      </c>
      <c r="D260" s="143">
        <f t="shared" ref="D260:F260" si="54">SUM(D261:D262)</f>
        <v>490400</v>
      </c>
      <c r="E260" s="143">
        <f t="shared" si="54"/>
        <v>0</v>
      </c>
      <c r="F260" s="143">
        <f t="shared" si="54"/>
        <v>0</v>
      </c>
      <c r="G260" s="138" t="e">
        <f t="shared" si="45"/>
        <v>#DIV/0!</v>
      </c>
      <c r="H260" s="138">
        <f t="shared" si="44"/>
        <v>0</v>
      </c>
      <c r="J260" s="119"/>
      <c r="K260" s="119"/>
    </row>
    <row r="261" spans="1:11" x14ac:dyDescent="0.25">
      <c r="A261" s="142" t="s">
        <v>647</v>
      </c>
      <c r="B261" s="136" t="s">
        <v>251</v>
      </c>
      <c r="C261" s="147"/>
      <c r="D261" s="147">
        <v>482700</v>
      </c>
      <c r="E261" s="147"/>
      <c r="F261" s="147"/>
      <c r="G261" s="145" t="e">
        <f t="shared" si="45"/>
        <v>#DIV/0!</v>
      </c>
      <c r="H261" s="145">
        <f t="shared" si="44"/>
        <v>0</v>
      </c>
      <c r="J261" s="119"/>
      <c r="K261" s="119"/>
    </row>
    <row r="262" spans="1:11" x14ac:dyDescent="0.25">
      <c r="A262" s="142" t="s">
        <v>648</v>
      </c>
      <c r="B262" s="136" t="s">
        <v>475</v>
      </c>
      <c r="C262" s="147"/>
      <c r="D262" s="147">
        <v>7700</v>
      </c>
      <c r="E262" s="147"/>
      <c r="F262" s="147"/>
      <c r="G262" s="145" t="e">
        <f t="shared" si="45"/>
        <v>#DIV/0!</v>
      </c>
      <c r="H262" s="145">
        <f t="shared" si="44"/>
        <v>0</v>
      </c>
      <c r="J262" s="119"/>
      <c r="K262" s="119"/>
    </row>
    <row r="263" spans="1:11" x14ac:dyDescent="0.25">
      <c r="A263" s="141" t="s">
        <v>61</v>
      </c>
      <c r="B263" s="136" t="s">
        <v>507</v>
      </c>
      <c r="C263" s="143">
        <f>C264</f>
        <v>0</v>
      </c>
      <c r="D263" s="143">
        <f t="shared" ref="D263:F264" si="55">D264</f>
        <v>0</v>
      </c>
      <c r="E263" s="143">
        <f t="shared" si="55"/>
        <v>0</v>
      </c>
      <c r="F263" s="143">
        <f t="shared" si="55"/>
        <v>0</v>
      </c>
      <c r="G263" s="138" t="e">
        <f t="shared" si="45"/>
        <v>#DIV/0!</v>
      </c>
      <c r="H263" s="138" t="e">
        <f t="shared" si="44"/>
        <v>#DIV/0!</v>
      </c>
      <c r="J263" s="119"/>
      <c r="K263" s="119"/>
    </row>
    <row r="264" spans="1:11" x14ac:dyDescent="0.25">
      <c r="A264" s="142" t="s">
        <v>518</v>
      </c>
      <c r="B264" s="136" t="s">
        <v>519</v>
      </c>
      <c r="C264" s="143">
        <f>C265</f>
        <v>0</v>
      </c>
      <c r="D264" s="143">
        <f t="shared" si="55"/>
        <v>0</v>
      </c>
      <c r="E264" s="143">
        <f t="shared" si="55"/>
        <v>0</v>
      </c>
      <c r="F264" s="143">
        <f t="shared" si="55"/>
        <v>0</v>
      </c>
      <c r="G264" s="138" t="e">
        <f t="shared" si="45"/>
        <v>#DIV/0!</v>
      </c>
      <c r="H264" s="138" t="e">
        <f t="shared" si="44"/>
        <v>#DIV/0!</v>
      </c>
      <c r="J264" s="119"/>
      <c r="K264" s="119"/>
    </row>
    <row r="265" spans="1:11" x14ac:dyDescent="0.25">
      <c r="A265" s="142" t="s">
        <v>526</v>
      </c>
      <c r="B265" s="136" t="s">
        <v>527</v>
      </c>
      <c r="C265" s="144"/>
      <c r="D265" s="144"/>
      <c r="E265" s="144"/>
      <c r="F265" s="144"/>
      <c r="G265" s="145" t="e">
        <f t="shared" si="45"/>
        <v>#DIV/0!</v>
      </c>
      <c r="H265" s="145" t="e">
        <f t="shared" ref="H265:H328" si="56">ROUND(F265/D265,2)</f>
        <v>#DIV/0!</v>
      </c>
      <c r="J265" s="119"/>
      <c r="K265" s="119"/>
    </row>
    <row r="266" spans="1:11" x14ac:dyDescent="0.25">
      <c r="A266" s="140" t="s">
        <v>63</v>
      </c>
      <c r="B266" s="136" t="s">
        <v>64</v>
      </c>
      <c r="C266" s="143">
        <f>C267</f>
        <v>55</v>
      </c>
      <c r="D266" s="143">
        <f t="shared" ref="D266:F267" si="57">D267</f>
        <v>0</v>
      </c>
      <c r="E266" s="143">
        <f t="shared" si="57"/>
        <v>0</v>
      </c>
      <c r="F266" s="143">
        <f t="shared" si="57"/>
        <v>0</v>
      </c>
      <c r="G266" s="138">
        <f t="shared" si="45"/>
        <v>0</v>
      </c>
      <c r="H266" s="138" t="e">
        <f t="shared" si="56"/>
        <v>#DIV/0!</v>
      </c>
      <c r="J266" s="119"/>
      <c r="K266" s="119"/>
    </row>
    <row r="267" spans="1:11" x14ac:dyDescent="0.25">
      <c r="A267" s="141" t="s">
        <v>80</v>
      </c>
      <c r="B267" s="136" t="s">
        <v>81</v>
      </c>
      <c r="C267" s="143">
        <f>C268</f>
        <v>55</v>
      </c>
      <c r="D267" s="143">
        <f t="shared" si="57"/>
        <v>0</v>
      </c>
      <c r="E267" s="143">
        <f t="shared" si="57"/>
        <v>0</v>
      </c>
      <c r="F267" s="143">
        <f t="shared" si="57"/>
        <v>0</v>
      </c>
      <c r="G267" s="138">
        <f t="shared" ref="G267:G330" si="58">ROUND(F267/C267,2)</f>
        <v>0</v>
      </c>
      <c r="H267" s="138" t="e">
        <f t="shared" si="56"/>
        <v>#DIV/0!</v>
      </c>
      <c r="J267" s="119"/>
      <c r="K267" s="119"/>
    </row>
    <row r="268" spans="1:11" x14ac:dyDescent="0.25">
      <c r="A268" s="142" t="s">
        <v>97</v>
      </c>
      <c r="B268" s="136" t="s">
        <v>98</v>
      </c>
      <c r="C268" s="143">
        <f>SUM(C269:C293)</f>
        <v>55</v>
      </c>
      <c r="D268" s="143">
        <f t="shared" ref="D268:F268" si="59">SUM(D269:D293)</f>
        <v>0</v>
      </c>
      <c r="E268" s="143">
        <f t="shared" si="59"/>
        <v>0</v>
      </c>
      <c r="F268" s="143">
        <f t="shared" si="59"/>
        <v>0</v>
      </c>
      <c r="G268" s="138">
        <f t="shared" si="58"/>
        <v>0</v>
      </c>
      <c r="H268" s="138" t="e">
        <f t="shared" si="56"/>
        <v>#DIV/0!</v>
      </c>
      <c r="J268" s="119"/>
      <c r="K268" s="119"/>
    </row>
    <row r="269" spans="1:11" x14ac:dyDescent="0.25">
      <c r="A269" s="142" t="s">
        <v>603</v>
      </c>
      <c r="B269" s="136" t="s">
        <v>102</v>
      </c>
      <c r="C269" s="144">
        <v>0</v>
      </c>
      <c r="D269" s="144">
        <v>0</v>
      </c>
      <c r="E269" s="144">
        <v>0</v>
      </c>
      <c r="F269" s="144">
        <v>0</v>
      </c>
      <c r="G269" s="145" t="e">
        <f t="shared" si="58"/>
        <v>#DIV/0!</v>
      </c>
      <c r="H269" s="145" t="e">
        <f t="shared" si="56"/>
        <v>#DIV/0!</v>
      </c>
      <c r="J269" s="119"/>
      <c r="K269" s="119"/>
    </row>
    <row r="270" spans="1:11" x14ac:dyDescent="0.25">
      <c r="A270" s="142" t="s">
        <v>599</v>
      </c>
      <c r="B270" s="136" t="s">
        <v>104</v>
      </c>
      <c r="C270" s="144">
        <v>55</v>
      </c>
      <c r="D270" s="144">
        <v>0</v>
      </c>
      <c r="E270" s="144">
        <v>0</v>
      </c>
      <c r="F270" s="144">
        <v>0</v>
      </c>
      <c r="G270" s="145">
        <f t="shared" si="58"/>
        <v>0</v>
      </c>
      <c r="H270" s="145" t="e">
        <f t="shared" si="56"/>
        <v>#DIV/0!</v>
      </c>
      <c r="J270" s="119"/>
      <c r="K270" s="119"/>
    </row>
    <row r="271" spans="1:11" x14ac:dyDescent="0.25">
      <c r="A271" s="142" t="s">
        <v>604</v>
      </c>
      <c r="B271" s="136" t="s">
        <v>106</v>
      </c>
      <c r="C271" s="144">
        <v>0</v>
      </c>
      <c r="D271" s="144">
        <v>0</v>
      </c>
      <c r="E271" s="144">
        <v>0</v>
      </c>
      <c r="F271" s="144">
        <v>0</v>
      </c>
      <c r="G271" s="145" t="e">
        <f t="shared" si="58"/>
        <v>#DIV/0!</v>
      </c>
      <c r="H271" s="145" t="e">
        <f t="shared" si="56"/>
        <v>#DIV/0!</v>
      </c>
      <c r="J271" s="119"/>
      <c r="K271" s="119"/>
    </row>
    <row r="272" spans="1:11" x14ac:dyDescent="0.25">
      <c r="A272" s="142" t="s">
        <v>640</v>
      </c>
      <c r="B272" s="136" t="s">
        <v>108</v>
      </c>
      <c r="C272" s="144">
        <v>0</v>
      </c>
      <c r="D272" s="144">
        <v>0</v>
      </c>
      <c r="E272" s="144">
        <v>0</v>
      </c>
      <c r="F272" s="144">
        <v>0</v>
      </c>
      <c r="G272" s="145" t="e">
        <f t="shared" si="58"/>
        <v>#DIV/0!</v>
      </c>
      <c r="H272" s="145" t="e">
        <f t="shared" si="56"/>
        <v>#DIV/0!</v>
      </c>
      <c r="J272" s="119"/>
      <c r="K272" s="119"/>
    </row>
    <row r="273" spans="1:11" x14ac:dyDescent="0.25">
      <c r="A273" s="142" t="s">
        <v>605</v>
      </c>
      <c r="B273" s="136" t="s">
        <v>112</v>
      </c>
      <c r="C273" s="144">
        <v>0</v>
      </c>
      <c r="D273" s="144">
        <v>0</v>
      </c>
      <c r="E273" s="144">
        <v>0</v>
      </c>
      <c r="F273" s="144">
        <v>0</v>
      </c>
      <c r="G273" s="145" t="e">
        <f t="shared" si="58"/>
        <v>#DIV/0!</v>
      </c>
      <c r="H273" s="145" t="e">
        <f t="shared" si="56"/>
        <v>#DIV/0!</v>
      </c>
      <c r="J273" s="119"/>
      <c r="K273" s="119"/>
    </row>
    <row r="274" spans="1:11" x14ac:dyDescent="0.25">
      <c r="A274" s="142" t="s">
        <v>606</v>
      </c>
      <c r="B274" s="136" t="s">
        <v>380</v>
      </c>
      <c r="C274" s="144">
        <v>0</v>
      </c>
      <c r="D274" s="144">
        <v>0</v>
      </c>
      <c r="E274" s="144">
        <v>0</v>
      </c>
      <c r="F274" s="144">
        <v>0</v>
      </c>
      <c r="G274" s="145" t="e">
        <f t="shared" si="58"/>
        <v>#DIV/0!</v>
      </c>
      <c r="H274" s="145" t="e">
        <f t="shared" si="56"/>
        <v>#DIV/0!</v>
      </c>
      <c r="J274" s="119"/>
      <c r="K274" s="119"/>
    </row>
    <row r="275" spans="1:11" x14ac:dyDescent="0.25">
      <c r="A275" s="142" t="s">
        <v>607</v>
      </c>
      <c r="B275" s="136" t="s">
        <v>114</v>
      </c>
      <c r="C275" s="144">
        <v>0</v>
      </c>
      <c r="D275" s="144">
        <v>0</v>
      </c>
      <c r="E275" s="144">
        <v>0</v>
      </c>
      <c r="F275" s="144">
        <v>0</v>
      </c>
      <c r="G275" s="145" t="e">
        <f t="shared" si="58"/>
        <v>#DIV/0!</v>
      </c>
      <c r="H275" s="145" t="e">
        <f t="shared" si="56"/>
        <v>#DIV/0!</v>
      </c>
      <c r="J275" s="119"/>
      <c r="K275" s="119"/>
    </row>
    <row r="276" spans="1:11" x14ac:dyDescent="0.25">
      <c r="A276" s="142" t="s">
        <v>608</v>
      </c>
      <c r="B276" s="136" t="s">
        <v>116</v>
      </c>
      <c r="C276" s="144">
        <v>0</v>
      </c>
      <c r="D276" s="144">
        <v>0</v>
      </c>
      <c r="E276" s="144">
        <v>0</v>
      </c>
      <c r="F276" s="144">
        <v>0</v>
      </c>
      <c r="G276" s="145" t="e">
        <f t="shared" si="58"/>
        <v>#DIV/0!</v>
      </c>
      <c r="H276" s="145" t="e">
        <f t="shared" si="56"/>
        <v>#DIV/0!</v>
      </c>
      <c r="J276" s="119"/>
      <c r="K276" s="119"/>
    </row>
    <row r="277" spans="1:11" x14ac:dyDescent="0.25">
      <c r="A277" s="142" t="s">
        <v>609</v>
      </c>
      <c r="B277" s="136" t="s">
        <v>118</v>
      </c>
      <c r="C277" s="144">
        <v>0</v>
      </c>
      <c r="D277" s="144">
        <v>0</v>
      </c>
      <c r="E277" s="144">
        <v>0</v>
      </c>
      <c r="F277" s="144">
        <v>0</v>
      </c>
      <c r="G277" s="145" t="e">
        <f t="shared" si="58"/>
        <v>#DIV/0!</v>
      </c>
      <c r="H277" s="145" t="e">
        <f t="shared" si="56"/>
        <v>#DIV/0!</v>
      </c>
      <c r="J277" s="119"/>
      <c r="K277" s="119"/>
    </row>
    <row r="278" spans="1:11" x14ac:dyDescent="0.25">
      <c r="A278" s="142" t="s">
        <v>611</v>
      </c>
      <c r="B278" s="136" t="s">
        <v>120</v>
      </c>
      <c r="C278" s="144">
        <v>0</v>
      </c>
      <c r="D278" s="144">
        <v>0</v>
      </c>
      <c r="E278" s="144">
        <v>0</v>
      </c>
      <c r="F278" s="144">
        <v>0</v>
      </c>
      <c r="G278" s="145" t="e">
        <f t="shared" si="58"/>
        <v>#DIV/0!</v>
      </c>
      <c r="H278" s="145" t="e">
        <f t="shared" si="56"/>
        <v>#DIV/0!</v>
      </c>
      <c r="J278" s="119"/>
      <c r="K278" s="119"/>
    </row>
    <row r="279" spans="1:11" x14ac:dyDescent="0.25">
      <c r="A279" s="142" t="s">
        <v>612</v>
      </c>
      <c r="B279" s="136" t="s">
        <v>124</v>
      </c>
      <c r="C279" s="144">
        <v>0</v>
      </c>
      <c r="D279" s="144">
        <v>0</v>
      </c>
      <c r="E279" s="144">
        <v>0</v>
      </c>
      <c r="F279" s="144">
        <v>0</v>
      </c>
      <c r="G279" s="145" t="e">
        <f t="shared" si="58"/>
        <v>#DIV/0!</v>
      </c>
      <c r="H279" s="145" t="e">
        <f t="shared" si="56"/>
        <v>#DIV/0!</v>
      </c>
      <c r="J279" s="119"/>
      <c r="K279" s="119"/>
    </row>
    <row r="280" spans="1:11" x14ac:dyDescent="0.25">
      <c r="A280" s="142" t="s">
        <v>613</v>
      </c>
      <c r="B280" s="136" t="s">
        <v>126</v>
      </c>
      <c r="C280" s="144">
        <v>0</v>
      </c>
      <c r="D280" s="144">
        <v>0</v>
      </c>
      <c r="E280" s="144">
        <v>0</v>
      </c>
      <c r="F280" s="144">
        <v>0</v>
      </c>
      <c r="G280" s="145" t="e">
        <f t="shared" si="58"/>
        <v>#DIV/0!</v>
      </c>
      <c r="H280" s="145" t="e">
        <f t="shared" si="56"/>
        <v>#DIV/0!</v>
      </c>
      <c r="J280" s="119"/>
      <c r="K280" s="119"/>
    </row>
    <row r="281" spans="1:11" x14ac:dyDescent="0.25">
      <c r="A281" s="142" t="s">
        <v>614</v>
      </c>
      <c r="B281" s="136" t="s">
        <v>128</v>
      </c>
      <c r="C281" s="144">
        <v>0</v>
      </c>
      <c r="D281" s="144">
        <v>0</v>
      </c>
      <c r="E281" s="144">
        <v>0</v>
      </c>
      <c r="F281" s="144">
        <v>0</v>
      </c>
      <c r="G281" s="145" t="e">
        <f t="shared" si="58"/>
        <v>#DIV/0!</v>
      </c>
      <c r="H281" s="145" t="e">
        <f t="shared" si="56"/>
        <v>#DIV/0!</v>
      </c>
      <c r="J281" s="119"/>
      <c r="K281" s="119"/>
    </row>
    <row r="282" spans="1:11" x14ac:dyDescent="0.25">
      <c r="A282" s="142" t="s">
        <v>615</v>
      </c>
      <c r="B282" s="136" t="s">
        <v>130</v>
      </c>
      <c r="C282" s="144">
        <v>0</v>
      </c>
      <c r="D282" s="144">
        <v>0</v>
      </c>
      <c r="E282" s="144">
        <v>0</v>
      </c>
      <c r="F282" s="144">
        <v>0</v>
      </c>
      <c r="G282" s="145" t="e">
        <f t="shared" si="58"/>
        <v>#DIV/0!</v>
      </c>
      <c r="H282" s="145" t="e">
        <f t="shared" si="56"/>
        <v>#DIV/0!</v>
      </c>
      <c r="J282" s="119"/>
      <c r="K282" s="119"/>
    </row>
    <row r="283" spans="1:11" x14ac:dyDescent="0.25">
      <c r="A283" s="142" t="s">
        <v>616</v>
      </c>
      <c r="B283" s="136" t="s">
        <v>132</v>
      </c>
      <c r="C283" s="144">
        <v>0</v>
      </c>
      <c r="D283" s="144">
        <v>0</v>
      </c>
      <c r="E283" s="144">
        <v>0</v>
      </c>
      <c r="F283" s="144">
        <v>0</v>
      </c>
      <c r="G283" s="145" t="e">
        <f t="shared" si="58"/>
        <v>#DIV/0!</v>
      </c>
      <c r="H283" s="145" t="e">
        <f t="shared" si="56"/>
        <v>#DIV/0!</v>
      </c>
      <c r="J283" s="119"/>
      <c r="K283" s="119"/>
    </row>
    <row r="284" spans="1:11" x14ac:dyDescent="0.25">
      <c r="A284" s="142" t="s">
        <v>601</v>
      </c>
      <c r="B284" s="136" t="s">
        <v>134</v>
      </c>
      <c r="C284" s="144">
        <v>0</v>
      </c>
      <c r="D284" s="144">
        <v>0</v>
      </c>
      <c r="E284" s="144">
        <v>0</v>
      </c>
      <c r="F284" s="144">
        <v>0</v>
      </c>
      <c r="G284" s="145" t="e">
        <f t="shared" si="58"/>
        <v>#DIV/0!</v>
      </c>
      <c r="H284" s="145" t="e">
        <f t="shared" si="56"/>
        <v>#DIV/0!</v>
      </c>
      <c r="J284" s="119"/>
      <c r="K284" s="119"/>
    </row>
    <row r="285" spans="1:11" x14ac:dyDescent="0.25">
      <c r="A285" s="142" t="s">
        <v>617</v>
      </c>
      <c r="B285" s="136" t="s">
        <v>136</v>
      </c>
      <c r="C285" s="144">
        <v>0</v>
      </c>
      <c r="D285" s="144">
        <v>0</v>
      </c>
      <c r="E285" s="144">
        <v>0</v>
      </c>
      <c r="F285" s="144">
        <v>0</v>
      </c>
      <c r="G285" s="145" t="e">
        <f t="shared" si="58"/>
        <v>#DIV/0!</v>
      </c>
      <c r="H285" s="145" t="e">
        <f t="shared" si="56"/>
        <v>#DIV/0!</v>
      </c>
      <c r="J285" s="119"/>
      <c r="K285" s="119"/>
    </row>
    <row r="286" spans="1:11" x14ac:dyDescent="0.25">
      <c r="A286" s="142" t="s">
        <v>618</v>
      </c>
      <c r="B286" s="136" t="s">
        <v>138</v>
      </c>
      <c r="C286" s="144">
        <v>0</v>
      </c>
      <c r="D286" s="144">
        <v>0</v>
      </c>
      <c r="E286" s="144">
        <v>0</v>
      </c>
      <c r="F286" s="144">
        <v>0</v>
      </c>
      <c r="G286" s="145" t="e">
        <f t="shared" si="58"/>
        <v>#DIV/0!</v>
      </c>
      <c r="H286" s="145" t="e">
        <f t="shared" si="56"/>
        <v>#DIV/0!</v>
      </c>
      <c r="J286" s="119"/>
      <c r="K286" s="119"/>
    </row>
    <row r="287" spans="1:11" x14ac:dyDescent="0.25">
      <c r="A287" s="142" t="s">
        <v>619</v>
      </c>
      <c r="B287" s="136" t="s">
        <v>140</v>
      </c>
      <c r="C287" s="144">
        <v>0</v>
      </c>
      <c r="D287" s="144">
        <v>0</v>
      </c>
      <c r="E287" s="144">
        <v>0</v>
      </c>
      <c r="F287" s="144">
        <v>0</v>
      </c>
      <c r="G287" s="145" t="e">
        <f t="shared" si="58"/>
        <v>#DIV/0!</v>
      </c>
      <c r="H287" s="145" t="e">
        <f t="shared" si="56"/>
        <v>#DIV/0!</v>
      </c>
      <c r="J287" s="119"/>
      <c r="K287" s="119"/>
    </row>
    <row r="288" spans="1:11" x14ac:dyDescent="0.25">
      <c r="A288" s="142" t="s">
        <v>620</v>
      </c>
      <c r="B288" s="136" t="s">
        <v>142</v>
      </c>
      <c r="C288" s="144">
        <v>0</v>
      </c>
      <c r="D288" s="144">
        <v>0</v>
      </c>
      <c r="E288" s="144">
        <v>0</v>
      </c>
      <c r="F288" s="144">
        <v>0</v>
      </c>
      <c r="G288" s="145" t="e">
        <f t="shared" si="58"/>
        <v>#DIV/0!</v>
      </c>
      <c r="H288" s="145" t="e">
        <f t="shared" si="56"/>
        <v>#DIV/0!</v>
      </c>
      <c r="J288" s="119"/>
      <c r="K288" s="119"/>
    </row>
    <row r="289" spans="1:11" x14ac:dyDescent="0.25">
      <c r="A289" s="142" t="s">
        <v>621</v>
      </c>
      <c r="B289" s="136" t="s">
        <v>149</v>
      </c>
      <c r="C289" s="144">
        <v>0</v>
      </c>
      <c r="D289" s="144">
        <v>0</v>
      </c>
      <c r="E289" s="144">
        <v>0</v>
      </c>
      <c r="F289" s="144">
        <v>0</v>
      </c>
      <c r="G289" s="145" t="e">
        <f t="shared" si="58"/>
        <v>#DIV/0!</v>
      </c>
      <c r="H289" s="145" t="e">
        <f t="shared" si="56"/>
        <v>#DIV/0!</v>
      </c>
      <c r="J289" s="119"/>
      <c r="K289" s="119"/>
    </row>
    <row r="290" spans="1:11" x14ac:dyDescent="0.25">
      <c r="A290" s="142" t="s">
        <v>622</v>
      </c>
      <c r="B290" s="136" t="s">
        <v>151</v>
      </c>
      <c r="C290" s="144">
        <v>0</v>
      </c>
      <c r="D290" s="144">
        <v>0</v>
      </c>
      <c r="E290" s="144">
        <v>0</v>
      </c>
      <c r="F290" s="144">
        <v>0</v>
      </c>
      <c r="G290" s="145" t="e">
        <f t="shared" si="58"/>
        <v>#DIV/0!</v>
      </c>
      <c r="H290" s="145" t="e">
        <f t="shared" si="56"/>
        <v>#DIV/0!</v>
      </c>
      <c r="J290" s="119"/>
      <c r="K290" s="119"/>
    </row>
    <row r="291" spans="1:11" x14ac:dyDescent="0.25">
      <c r="A291" s="142" t="s">
        <v>623</v>
      </c>
      <c r="B291" s="136" t="s">
        <v>624</v>
      </c>
      <c r="C291" s="144">
        <v>0</v>
      </c>
      <c r="D291" s="144">
        <v>0</v>
      </c>
      <c r="E291" s="144">
        <v>0</v>
      </c>
      <c r="F291" s="144">
        <v>0</v>
      </c>
      <c r="G291" s="145" t="e">
        <f t="shared" si="58"/>
        <v>#DIV/0!</v>
      </c>
      <c r="H291" s="145" t="e">
        <f t="shared" si="56"/>
        <v>#DIV/0!</v>
      </c>
      <c r="J291" s="119"/>
      <c r="K291" s="119"/>
    </row>
    <row r="292" spans="1:11" x14ac:dyDescent="0.25">
      <c r="A292" s="142" t="s">
        <v>602</v>
      </c>
      <c r="B292" s="136" t="s">
        <v>155</v>
      </c>
      <c r="C292" s="144">
        <v>0</v>
      </c>
      <c r="D292" s="144">
        <v>0</v>
      </c>
      <c r="E292" s="144">
        <v>0</v>
      </c>
      <c r="F292" s="144">
        <v>0</v>
      </c>
      <c r="G292" s="145" t="e">
        <f t="shared" si="58"/>
        <v>#DIV/0!</v>
      </c>
      <c r="H292" s="145" t="e">
        <f t="shared" si="56"/>
        <v>#DIV/0!</v>
      </c>
      <c r="J292" s="119"/>
      <c r="K292" s="119"/>
    </row>
    <row r="293" spans="1:11" x14ac:dyDescent="0.25">
      <c r="A293" s="142" t="s">
        <v>625</v>
      </c>
      <c r="B293" s="136" t="s">
        <v>145</v>
      </c>
      <c r="C293" s="144">
        <v>0</v>
      </c>
      <c r="D293" s="144">
        <v>0</v>
      </c>
      <c r="E293" s="144">
        <v>0</v>
      </c>
      <c r="F293" s="144">
        <v>0</v>
      </c>
      <c r="G293" s="145" t="e">
        <f t="shared" si="58"/>
        <v>#DIV/0!</v>
      </c>
      <c r="H293" s="145" t="e">
        <f t="shared" si="56"/>
        <v>#DIV/0!</v>
      </c>
      <c r="J293" s="119"/>
      <c r="K293" s="119"/>
    </row>
    <row r="294" spans="1:11" x14ac:dyDescent="0.25">
      <c r="A294" s="140" t="s">
        <v>74</v>
      </c>
      <c r="B294" s="136" t="s">
        <v>75</v>
      </c>
      <c r="C294" s="143">
        <f>C295+C335</f>
        <v>1429079</v>
      </c>
      <c r="D294" s="143">
        <f t="shared" ref="D294:F294" si="60">D295+D335</f>
        <v>833550</v>
      </c>
      <c r="E294" s="143">
        <f t="shared" si="60"/>
        <v>0</v>
      </c>
      <c r="F294" s="143">
        <f t="shared" si="60"/>
        <v>1073391.3999999999</v>
      </c>
      <c r="G294" s="138">
        <f t="shared" si="58"/>
        <v>0.75</v>
      </c>
      <c r="H294" s="138">
        <f t="shared" si="56"/>
        <v>1.29</v>
      </c>
      <c r="J294" s="119"/>
      <c r="K294" s="119"/>
    </row>
    <row r="295" spans="1:11" x14ac:dyDescent="0.25">
      <c r="A295" s="141" t="s">
        <v>80</v>
      </c>
      <c r="B295" s="136" t="s">
        <v>81</v>
      </c>
      <c r="C295" s="143">
        <f>C296+C300+C326+C331</f>
        <v>1393681</v>
      </c>
      <c r="D295" s="143">
        <f t="shared" ref="D295:E295" si="61">D296+D300+D326+D331</f>
        <v>806550</v>
      </c>
      <c r="E295" s="143">
        <f t="shared" si="61"/>
        <v>0</v>
      </c>
      <c r="F295" s="143">
        <f>F296+F300+F326+F331+F333</f>
        <v>1064010.69</v>
      </c>
      <c r="G295" s="138">
        <f t="shared" si="58"/>
        <v>0.76</v>
      </c>
      <c r="H295" s="138">
        <f t="shared" si="56"/>
        <v>1.32</v>
      </c>
      <c r="J295" s="119"/>
      <c r="K295" s="119"/>
    </row>
    <row r="296" spans="1:11" x14ac:dyDescent="0.25">
      <c r="A296" s="142" t="s">
        <v>82</v>
      </c>
      <c r="B296" s="136" t="s">
        <v>83</v>
      </c>
      <c r="C296" s="143">
        <f>SUM(C297:C299)</f>
        <v>318266</v>
      </c>
      <c r="D296" s="143">
        <f t="shared" ref="D296:F296" si="62">SUM(D297:D299)</f>
        <v>207800</v>
      </c>
      <c r="E296" s="143">
        <f t="shared" si="62"/>
        <v>0</v>
      </c>
      <c r="F296" s="143">
        <f t="shared" si="62"/>
        <v>360784.14999999997</v>
      </c>
      <c r="G296" s="138">
        <f t="shared" si="58"/>
        <v>1.1299999999999999</v>
      </c>
      <c r="H296" s="138">
        <f t="shared" si="56"/>
        <v>1.74</v>
      </c>
    </row>
    <row r="297" spans="1:11" x14ac:dyDescent="0.25">
      <c r="A297" s="142" t="s">
        <v>595</v>
      </c>
      <c r="B297" s="136" t="s">
        <v>87</v>
      </c>
      <c r="C297" s="144">
        <v>273597</v>
      </c>
      <c r="D297" s="144">
        <v>175700</v>
      </c>
      <c r="E297" s="144"/>
      <c r="F297" s="144">
        <v>301918.59999999998</v>
      </c>
      <c r="G297" s="145">
        <f t="shared" si="58"/>
        <v>1.1000000000000001</v>
      </c>
      <c r="H297" s="145">
        <f t="shared" si="56"/>
        <v>1.72</v>
      </c>
      <c r="J297" s="119"/>
      <c r="K297" s="119"/>
    </row>
    <row r="298" spans="1:11" x14ac:dyDescent="0.25">
      <c r="A298" s="142" t="s">
        <v>597</v>
      </c>
      <c r="B298" s="136" t="s">
        <v>91</v>
      </c>
      <c r="C298" s="144">
        <v>720</v>
      </c>
      <c r="D298" s="144">
        <v>3300</v>
      </c>
      <c r="E298" s="144"/>
      <c r="F298" s="144">
        <v>9000</v>
      </c>
      <c r="G298" s="145">
        <f t="shared" si="58"/>
        <v>12.5</v>
      </c>
      <c r="H298" s="145">
        <f t="shared" si="56"/>
        <v>2.73</v>
      </c>
      <c r="J298" s="119"/>
      <c r="K298" s="119"/>
    </row>
    <row r="299" spans="1:11" x14ac:dyDescent="0.25">
      <c r="A299" s="142" t="s">
        <v>598</v>
      </c>
      <c r="B299" s="136" t="s">
        <v>96</v>
      </c>
      <c r="C299" s="144">
        <v>43949</v>
      </c>
      <c r="D299" s="144">
        <v>28800</v>
      </c>
      <c r="E299" s="144"/>
      <c r="F299" s="144">
        <v>49865.55</v>
      </c>
      <c r="G299" s="145">
        <f t="shared" si="58"/>
        <v>1.1299999999999999</v>
      </c>
      <c r="H299" s="145">
        <f t="shared" si="56"/>
        <v>1.73</v>
      </c>
      <c r="J299" s="119"/>
      <c r="K299" s="119"/>
    </row>
    <row r="300" spans="1:11" x14ac:dyDescent="0.25">
      <c r="A300" s="142" t="s">
        <v>97</v>
      </c>
      <c r="B300" s="136" t="s">
        <v>98</v>
      </c>
      <c r="C300" s="143">
        <f>SUM(C301:C325)</f>
        <v>1075365</v>
      </c>
      <c r="D300" s="143">
        <f t="shared" ref="D300:F300" si="63">SUM(D301:D325)</f>
        <v>598250</v>
      </c>
      <c r="E300" s="143">
        <f t="shared" si="63"/>
        <v>0</v>
      </c>
      <c r="F300" s="143">
        <f t="shared" si="63"/>
        <v>687196.0199999999</v>
      </c>
      <c r="G300" s="138">
        <f t="shared" si="58"/>
        <v>0.64</v>
      </c>
      <c r="H300" s="138">
        <f t="shared" si="56"/>
        <v>1.1499999999999999</v>
      </c>
      <c r="J300" s="119"/>
      <c r="K300" s="119"/>
    </row>
    <row r="301" spans="1:11" x14ac:dyDescent="0.25">
      <c r="A301" s="142" t="s">
        <v>603</v>
      </c>
      <c r="B301" s="136" t="s">
        <v>102</v>
      </c>
      <c r="C301" s="144">
        <v>28267</v>
      </c>
      <c r="D301" s="144">
        <v>16600</v>
      </c>
      <c r="E301" s="144"/>
      <c r="F301" s="144">
        <v>19312.260000000002</v>
      </c>
      <c r="G301" s="145">
        <f t="shared" si="58"/>
        <v>0.68</v>
      </c>
      <c r="H301" s="145">
        <f t="shared" si="56"/>
        <v>1.1599999999999999</v>
      </c>
      <c r="J301" s="119"/>
      <c r="K301" s="119"/>
    </row>
    <row r="302" spans="1:11" x14ac:dyDescent="0.25">
      <c r="A302" s="142" t="s">
        <v>599</v>
      </c>
      <c r="B302" s="136" t="s">
        <v>104</v>
      </c>
      <c r="C302" s="144">
        <v>5035</v>
      </c>
      <c r="D302" s="144">
        <v>3400</v>
      </c>
      <c r="E302" s="144"/>
      <c r="F302" s="144">
        <v>4195.62</v>
      </c>
      <c r="G302" s="145">
        <f t="shared" si="58"/>
        <v>0.83</v>
      </c>
      <c r="H302" s="145">
        <f t="shared" si="56"/>
        <v>1.23</v>
      </c>
      <c r="J302" s="119"/>
      <c r="K302" s="119"/>
    </row>
    <row r="303" spans="1:11" x14ac:dyDescent="0.25">
      <c r="A303" s="142" t="s">
        <v>604</v>
      </c>
      <c r="B303" s="136" t="s">
        <v>106</v>
      </c>
      <c r="C303" s="144">
        <v>10033</v>
      </c>
      <c r="D303" s="144">
        <v>5500</v>
      </c>
      <c r="E303" s="144"/>
      <c r="F303" s="144">
        <v>20910.53</v>
      </c>
      <c r="G303" s="145">
        <f t="shared" si="58"/>
        <v>2.08</v>
      </c>
      <c r="H303" s="145">
        <f t="shared" si="56"/>
        <v>3.8</v>
      </c>
      <c r="J303" s="119"/>
      <c r="K303" s="119"/>
    </row>
    <row r="304" spans="1:11" x14ac:dyDescent="0.25">
      <c r="A304" s="142" t="s">
        <v>640</v>
      </c>
      <c r="B304" s="136" t="s">
        <v>108</v>
      </c>
      <c r="C304" s="144"/>
      <c r="D304" s="144">
        <v>1500</v>
      </c>
      <c r="E304" s="144"/>
      <c r="F304" s="144">
        <v>1420.8</v>
      </c>
      <c r="G304" s="145" t="e">
        <f t="shared" si="58"/>
        <v>#DIV/0!</v>
      </c>
      <c r="H304" s="145">
        <f t="shared" si="56"/>
        <v>0.95</v>
      </c>
      <c r="J304" s="119"/>
      <c r="K304" s="119"/>
    </row>
    <row r="305" spans="1:11" x14ac:dyDescent="0.25">
      <c r="A305" s="142" t="s">
        <v>605</v>
      </c>
      <c r="B305" s="136" t="s">
        <v>112</v>
      </c>
      <c r="C305" s="144">
        <v>73152</v>
      </c>
      <c r="D305" s="144">
        <v>39700</v>
      </c>
      <c r="E305" s="144"/>
      <c r="F305" s="144">
        <v>28947.760000000002</v>
      </c>
      <c r="G305" s="145">
        <f t="shared" si="58"/>
        <v>0.4</v>
      </c>
      <c r="H305" s="145">
        <f t="shared" si="56"/>
        <v>0.73</v>
      </c>
      <c r="J305" s="119"/>
      <c r="K305" s="119"/>
    </row>
    <row r="306" spans="1:11" x14ac:dyDescent="0.25">
      <c r="A306" s="142" t="s">
        <v>606</v>
      </c>
      <c r="B306" s="136" t="s">
        <v>380</v>
      </c>
      <c r="C306" s="144">
        <v>272498</v>
      </c>
      <c r="D306" s="144">
        <v>138000</v>
      </c>
      <c r="E306" s="144"/>
      <c r="F306" s="144">
        <v>218871.9</v>
      </c>
      <c r="G306" s="145">
        <f t="shared" si="58"/>
        <v>0.8</v>
      </c>
      <c r="H306" s="145">
        <f t="shared" si="56"/>
        <v>1.59</v>
      </c>
      <c r="J306" s="119"/>
      <c r="K306" s="119"/>
    </row>
    <row r="307" spans="1:11" x14ac:dyDescent="0.25">
      <c r="A307" s="142" t="s">
        <v>607</v>
      </c>
      <c r="B307" s="136" t="s">
        <v>114</v>
      </c>
      <c r="C307" s="144">
        <v>41398</v>
      </c>
      <c r="D307" s="144">
        <v>22300</v>
      </c>
      <c r="E307" s="144"/>
      <c r="F307" s="144">
        <v>41967.799999999996</v>
      </c>
      <c r="G307" s="145">
        <f t="shared" si="58"/>
        <v>1.01</v>
      </c>
      <c r="H307" s="145">
        <f t="shared" si="56"/>
        <v>1.88</v>
      </c>
      <c r="J307" s="119"/>
      <c r="K307" s="119"/>
    </row>
    <row r="308" spans="1:11" x14ac:dyDescent="0.25">
      <c r="A308" s="142" t="s">
        <v>608</v>
      </c>
      <c r="B308" s="136" t="s">
        <v>116</v>
      </c>
      <c r="C308" s="144">
        <v>15958</v>
      </c>
      <c r="D308" s="144">
        <v>8600</v>
      </c>
      <c r="E308" s="144"/>
      <c r="F308" s="144">
        <v>5492.83</v>
      </c>
      <c r="G308" s="145">
        <f t="shared" si="58"/>
        <v>0.34</v>
      </c>
      <c r="H308" s="145">
        <f t="shared" si="56"/>
        <v>0.64</v>
      </c>
      <c r="J308" s="119"/>
      <c r="K308" s="119"/>
    </row>
    <row r="309" spans="1:11" x14ac:dyDescent="0.25">
      <c r="A309" s="142" t="s">
        <v>609</v>
      </c>
      <c r="B309" s="136" t="s">
        <v>118</v>
      </c>
      <c r="C309" s="144">
        <v>10618</v>
      </c>
      <c r="D309" s="144">
        <v>4200</v>
      </c>
      <c r="E309" s="144"/>
      <c r="F309" s="144">
        <v>1082.6600000000001</v>
      </c>
      <c r="G309" s="145">
        <f t="shared" si="58"/>
        <v>0.1</v>
      </c>
      <c r="H309" s="145">
        <f t="shared" si="56"/>
        <v>0.26</v>
      </c>
      <c r="J309" s="119"/>
      <c r="K309" s="119"/>
    </row>
    <row r="310" spans="1:11" x14ac:dyDescent="0.25">
      <c r="A310" s="142" t="s">
        <v>611</v>
      </c>
      <c r="B310" s="136" t="s">
        <v>120</v>
      </c>
      <c r="C310" s="144">
        <v>4291</v>
      </c>
      <c r="D310" s="144">
        <v>2500</v>
      </c>
      <c r="E310" s="144"/>
      <c r="F310" s="144">
        <v>1585.06</v>
      </c>
      <c r="G310" s="145">
        <f t="shared" si="58"/>
        <v>0.37</v>
      </c>
      <c r="H310" s="145">
        <f t="shared" si="56"/>
        <v>0.63</v>
      </c>
      <c r="J310" s="119"/>
      <c r="K310" s="119"/>
    </row>
    <row r="311" spans="1:11" x14ac:dyDescent="0.25">
      <c r="A311" s="142" t="s">
        <v>612</v>
      </c>
      <c r="B311" s="136" t="s">
        <v>124</v>
      </c>
      <c r="C311" s="144">
        <v>23925</v>
      </c>
      <c r="D311" s="144">
        <v>11300</v>
      </c>
      <c r="E311" s="144"/>
      <c r="F311" s="144">
        <v>35135.050000000003</v>
      </c>
      <c r="G311" s="145">
        <f t="shared" si="58"/>
        <v>1.47</v>
      </c>
      <c r="H311" s="145">
        <f t="shared" si="56"/>
        <v>3.11</v>
      </c>
      <c r="J311" s="119"/>
      <c r="K311" s="119"/>
    </row>
    <row r="312" spans="1:11" x14ac:dyDescent="0.25">
      <c r="A312" s="142" t="s">
        <v>613</v>
      </c>
      <c r="B312" s="136" t="s">
        <v>126</v>
      </c>
      <c r="C312" s="144">
        <v>69519</v>
      </c>
      <c r="D312" s="144">
        <v>41800</v>
      </c>
      <c r="E312" s="144"/>
      <c r="F312" s="144">
        <v>57632.89</v>
      </c>
      <c r="G312" s="145">
        <f t="shared" si="58"/>
        <v>0.83</v>
      </c>
      <c r="H312" s="145">
        <f t="shared" si="56"/>
        <v>1.38</v>
      </c>
      <c r="J312" s="119"/>
      <c r="K312" s="119"/>
    </row>
    <row r="313" spans="1:11" x14ac:dyDescent="0.25">
      <c r="A313" s="142" t="s">
        <v>614</v>
      </c>
      <c r="B313" s="136" t="s">
        <v>128</v>
      </c>
      <c r="C313" s="144">
        <v>16225</v>
      </c>
      <c r="D313" s="144">
        <v>9998</v>
      </c>
      <c r="E313" s="144"/>
      <c r="F313" s="144">
        <v>19375.43</v>
      </c>
      <c r="G313" s="145">
        <f t="shared" si="58"/>
        <v>1.19</v>
      </c>
      <c r="H313" s="145">
        <f t="shared" si="56"/>
        <v>1.94</v>
      </c>
      <c r="J313" s="119"/>
      <c r="K313" s="119"/>
    </row>
    <row r="314" spans="1:11" x14ac:dyDescent="0.25">
      <c r="A314" s="142" t="s">
        <v>615</v>
      </c>
      <c r="B314" s="136" t="s">
        <v>130</v>
      </c>
      <c r="C314" s="144">
        <v>15342</v>
      </c>
      <c r="D314" s="144">
        <v>8400</v>
      </c>
      <c r="E314" s="144"/>
      <c r="F314" s="144">
        <v>13665.53</v>
      </c>
      <c r="G314" s="145">
        <f t="shared" si="58"/>
        <v>0.89</v>
      </c>
      <c r="H314" s="145">
        <f t="shared" si="56"/>
        <v>1.63</v>
      </c>
      <c r="J314" s="119"/>
      <c r="K314" s="119"/>
    </row>
    <row r="315" spans="1:11" x14ac:dyDescent="0.25">
      <c r="A315" s="142" t="s">
        <v>616</v>
      </c>
      <c r="B315" s="136" t="s">
        <v>132</v>
      </c>
      <c r="C315" s="144">
        <v>65634</v>
      </c>
      <c r="D315" s="144">
        <v>37000</v>
      </c>
      <c r="E315" s="144"/>
      <c r="F315" s="144">
        <v>38366.390000000007</v>
      </c>
      <c r="G315" s="145">
        <f t="shared" si="58"/>
        <v>0.57999999999999996</v>
      </c>
      <c r="H315" s="145">
        <f t="shared" si="56"/>
        <v>1.04</v>
      </c>
      <c r="J315" s="119"/>
      <c r="K315" s="119"/>
    </row>
    <row r="316" spans="1:11" x14ac:dyDescent="0.25">
      <c r="A316" s="142" t="s">
        <v>601</v>
      </c>
      <c r="B316" s="136" t="s">
        <v>134</v>
      </c>
      <c r="C316" s="144">
        <v>46298</v>
      </c>
      <c r="D316" s="144">
        <v>26100</v>
      </c>
      <c r="E316" s="144"/>
      <c r="F316" s="144">
        <v>5394.17</v>
      </c>
      <c r="G316" s="145">
        <f t="shared" si="58"/>
        <v>0.12</v>
      </c>
      <c r="H316" s="145">
        <f t="shared" si="56"/>
        <v>0.21</v>
      </c>
      <c r="J316" s="119"/>
      <c r="K316" s="119"/>
    </row>
    <row r="317" spans="1:11" x14ac:dyDescent="0.25">
      <c r="A317" s="142" t="s">
        <v>617</v>
      </c>
      <c r="B317" s="136" t="s">
        <v>136</v>
      </c>
      <c r="C317" s="144">
        <v>250934</v>
      </c>
      <c r="D317" s="144">
        <v>148400</v>
      </c>
      <c r="E317" s="144"/>
      <c r="F317" s="144">
        <v>50293.399999999994</v>
      </c>
      <c r="G317" s="145">
        <f t="shared" si="58"/>
        <v>0.2</v>
      </c>
      <c r="H317" s="145">
        <f t="shared" si="56"/>
        <v>0.34</v>
      </c>
      <c r="J317" s="119"/>
      <c r="K317" s="119"/>
    </row>
    <row r="318" spans="1:11" x14ac:dyDescent="0.25">
      <c r="A318" s="142" t="s">
        <v>618</v>
      </c>
      <c r="B318" s="136" t="s">
        <v>138</v>
      </c>
      <c r="C318" s="144">
        <v>19341</v>
      </c>
      <c r="D318" s="144">
        <v>10500</v>
      </c>
      <c r="E318" s="144"/>
      <c r="F318" s="144">
        <v>11159.83</v>
      </c>
      <c r="G318" s="145">
        <f t="shared" si="58"/>
        <v>0.57999999999999996</v>
      </c>
      <c r="H318" s="145">
        <f t="shared" si="56"/>
        <v>1.06</v>
      </c>
      <c r="J318" s="119"/>
      <c r="K318" s="119"/>
    </row>
    <row r="319" spans="1:11" x14ac:dyDescent="0.25">
      <c r="A319" s="142" t="s">
        <v>619</v>
      </c>
      <c r="B319" s="136" t="s">
        <v>140</v>
      </c>
      <c r="C319" s="144">
        <v>80711</v>
      </c>
      <c r="D319" s="144">
        <v>48258</v>
      </c>
      <c r="E319" s="144"/>
      <c r="F319" s="144">
        <v>57095.55</v>
      </c>
      <c r="G319" s="145">
        <f t="shared" si="58"/>
        <v>0.71</v>
      </c>
      <c r="H319" s="145">
        <f t="shared" si="56"/>
        <v>1.18</v>
      </c>
      <c r="J319" s="119"/>
      <c r="K319" s="119"/>
    </row>
    <row r="320" spans="1:11" x14ac:dyDescent="0.25">
      <c r="A320" s="142" t="s">
        <v>620</v>
      </c>
      <c r="B320" s="136" t="s">
        <v>142</v>
      </c>
      <c r="C320" s="144">
        <v>2125</v>
      </c>
      <c r="D320" s="144">
        <v>1200</v>
      </c>
      <c r="E320" s="144"/>
      <c r="F320" s="144">
        <v>1116</v>
      </c>
      <c r="G320" s="145">
        <f t="shared" si="58"/>
        <v>0.53</v>
      </c>
      <c r="H320" s="145">
        <f t="shared" si="56"/>
        <v>0.93</v>
      </c>
      <c r="J320" s="119"/>
      <c r="K320" s="119"/>
    </row>
    <row r="321" spans="1:11" x14ac:dyDescent="0.25">
      <c r="A321" s="142" t="s">
        <v>621</v>
      </c>
      <c r="B321" s="136" t="s">
        <v>149</v>
      </c>
      <c r="C321" s="144">
        <v>17661</v>
      </c>
      <c r="D321" s="144">
        <v>9500</v>
      </c>
      <c r="E321" s="144"/>
      <c r="F321" s="144"/>
      <c r="G321" s="145">
        <f t="shared" si="58"/>
        <v>0</v>
      </c>
      <c r="H321" s="145">
        <f t="shared" si="56"/>
        <v>0</v>
      </c>
      <c r="J321" s="119"/>
      <c r="K321" s="119"/>
    </row>
    <row r="322" spans="1:11" x14ac:dyDescent="0.25">
      <c r="A322" s="142" t="s">
        <v>622</v>
      </c>
      <c r="B322" s="136" t="s">
        <v>151</v>
      </c>
      <c r="C322" s="144">
        <v>4900</v>
      </c>
      <c r="D322" s="144">
        <v>2694</v>
      </c>
      <c r="E322" s="144"/>
      <c r="F322" s="144">
        <v>601.1</v>
      </c>
      <c r="G322" s="145">
        <f t="shared" si="58"/>
        <v>0.12</v>
      </c>
      <c r="H322" s="145">
        <f t="shared" si="56"/>
        <v>0.22</v>
      </c>
      <c r="J322" s="119"/>
      <c r="K322" s="119"/>
    </row>
    <row r="323" spans="1:11" x14ac:dyDescent="0.25">
      <c r="A323" s="142" t="s">
        <v>623</v>
      </c>
      <c r="B323" s="136" t="s">
        <v>624</v>
      </c>
      <c r="C323" s="144">
        <v>206</v>
      </c>
      <c r="D323" s="144">
        <v>100</v>
      </c>
      <c r="E323" s="144"/>
      <c r="F323" s="144">
        <v>274.38</v>
      </c>
      <c r="G323" s="145">
        <f t="shared" si="58"/>
        <v>1.33</v>
      </c>
      <c r="H323" s="145">
        <f t="shared" si="56"/>
        <v>2.74</v>
      </c>
      <c r="J323" s="119"/>
      <c r="K323" s="119"/>
    </row>
    <row r="324" spans="1:11" x14ac:dyDescent="0.25">
      <c r="A324" s="142" t="s">
        <v>602</v>
      </c>
      <c r="B324" s="136" t="s">
        <v>155</v>
      </c>
      <c r="C324" s="144">
        <v>140</v>
      </c>
      <c r="D324" s="144">
        <v>100</v>
      </c>
      <c r="E324" s="144"/>
      <c r="F324" s="144"/>
      <c r="G324" s="145">
        <f t="shared" si="58"/>
        <v>0</v>
      </c>
      <c r="H324" s="145">
        <f t="shared" si="56"/>
        <v>0</v>
      </c>
      <c r="J324" s="119"/>
      <c r="K324" s="119"/>
    </row>
    <row r="325" spans="1:11" x14ac:dyDescent="0.25">
      <c r="A325" s="142" t="s">
        <v>625</v>
      </c>
      <c r="B325" s="136" t="s">
        <v>145</v>
      </c>
      <c r="C325" s="144">
        <v>1154</v>
      </c>
      <c r="D325" s="144">
        <v>600</v>
      </c>
      <c r="E325" s="144"/>
      <c r="F325" s="144">
        <v>53299.08</v>
      </c>
      <c r="G325" s="145">
        <f t="shared" si="58"/>
        <v>46.19</v>
      </c>
      <c r="H325" s="145">
        <f t="shared" si="56"/>
        <v>88.83</v>
      </c>
      <c r="J325" s="119"/>
      <c r="K325" s="119"/>
    </row>
    <row r="326" spans="1:11" x14ac:dyDescent="0.25">
      <c r="A326" s="142" t="s">
        <v>159</v>
      </c>
      <c r="B326" s="136" t="s">
        <v>160</v>
      </c>
      <c r="C326" s="143">
        <f>SUM(C327:C330)</f>
        <v>50</v>
      </c>
      <c r="D326" s="143">
        <f t="shared" ref="D326:F326" si="64">SUM(D327:D330)</f>
        <v>500</v>
      </c>
      <c r="E326" s="143">
        <f t="shared" si="64"/>
        <v>0</v>
      </c>
      <c r="F326" s="143">
        <f t="shared" si="64"/>
        <v>30.52</v>
      </c>
      <c r="G326" s="145">
        <f t="shared" si="58"/>
        <v>0.61</v>
      </c>
      <c r="H326" s="145">
        <f t="shared" si="56"/>
        <v>0.06</v>
      </c>
      <c r="J326" s="119"/>
      <c r="K326" s="119"/>
    </row>
    <row r="327" spans="1:11" x14ac:dyDescent="0.25">
      <c r="A327" s="142" t="s">
        <v>626</v>
      </c>
      <c r="B327" s="136" t="s">
        <v>164</v>
      </c>
      <c r="C327" s="147">
        <v>50</v>
      </c>
      <c r="D327" s="147">
        <v>100</v>
      </c>
      <c r="E327" s="147"/>
      <c r="F327" s="147">
        <v>30.52</v>
      </c>
      <c r="G327" s="145">
        <f t="shared" si="58"/>
        <v>0.61</v>
      </c>
      <c r="H327" s="145">
        <f t="shared" si="56"/>
        <v>0.31</v>
      </c>
      <c r="J327" s="119"/>
      <c r="K327" s="119"/>
    </row>
    <row r="328" spans="1:11" x14ac:dyDescent="0.25">
      <c r="A328" s="142" t="s">
        <v>641</v>
      </c>
      <c r="B328" s="136" t="s">
        <v>642</v>
      </c>
      <c r="C328" s="147"/>
      <c r="D328" s="147"/>
      <c r="E328" s="147"/>
      <c r="F328" s="147"/>
      <c r="G328" s="145" t="e">
        <f t="shared" si="58"/>
        <v>#DIV/0!</v>
      </c>
      <c r="H328" s="145" t="e">
        <f t="shared" si="56"/>
        <v>#DIV/0!</v>
      </c>
      <c r="J328" s="119"/>
      <c r="K328" s="119"/>
    </row>
    <row r="329" spans="1:11" x14ac:dyDescent="0.25">
      <c r="A329" s="142" t="s">
        <v>643</v>
      </c>
      <c r="B329" s="136" t="s">
        <v>390</v>
      </c>
      <c r="C329" s="147"/>
      <c r="D329" s="147">
        <v>100</v>
      </c>
      <c r="E329" s="147"/>
      <c r="F329" s="147"/>
      <c r="G329" s="145" t="e">
        <f t="shared" si="58"/>
        <v>#DIV/0!</v>
      </c>
      <c r="H329" s="145">
        <f t="shared" ref="H329:H392" si="65">ROUND(F329/D329,2)</f>
        <v>0</v>
      </c>
      <c r="J329" s="119"/>
      <c r="K329" s="119"/>
    </row>
    <row r="330" spans="1:11" x14ac:dyDescent="0.25">
      <c r="A330" s="142" t="s">
        <v>644</v>
      </c>
      <c r="B330" s="136" t="s">
        <v>392</v>
      </c>
      <c r="C330" s="147"/>
      <c r="D330" s="147">
        <v>300</v>
      </c>
      <c r="E330" s="147"/>
      <c r="F330" s="147"/>
      <c r="G330" s="145" t="e">
        <f t="shared" si="58"/>
        <v>#DIV/0!</v>
      </c>
      <c r="H330" s="145">
        <f t="shared" si="65"/>
        <v>0</v>
      </c>
      <c r="J330" s="119"/>
      <c r="K330" s="119"/>
    </row>
    <row r="331" spans="1:11" x14ac:dyDescent="0.25">
      <c r="A331" s="142" t="s">
        <v>174</v>
      </c>
      <c r="B331" s="136" t="s">
        <v>175</v>
      </c>
      <c r="C331" s="143">
        <f>C332</f>
        <v>0</v>
      </c>
      <c r="D331" s="143">
        <f t="shared" ref="D331:F331" si="66">D332</f>
        <v>0</v>
      </c>
      <c r="E331" s="143">
        <f t="shared" si="66"/>
        <v>0</v>
      </c>
      <c r="F331" s="143">
        <f t="shared" si="66"/>
        <v>0</v>
      </c>
      <c r="G331" s="145" t="e">
        <f t="shared" ref="G331:G396" si="67">ROUND(F331/C331,2)</f>
        <v>#DIV/0!</v>
      </c>
      <c r="H331" s="145" t="e">
        <f t="shared" si="65"/>
        <v>#DIV/0!</v>
      </c>
      <c r="J331" s="119"/>
      <c r="K331" s="119"/>
    </row>
    <row r="332" spans="1:11" x14ac:dyDescent="0.25">
      <c r="A332" s="142" t="s">
        <v>627</v>
      </c>
      <c r="B332" s="136" t="s">
        <v>645</v>
      </c>
      <c r="C332" s="147"/>
      <c r="D332" s="147"/>
      <c r="E332" s="147"/>
      <c r="F332" s="147"/>
      <c r="G332" s="145" t="e">
        <f t="shared" si="67"/>
        <v>#DIV/0!</v>
      </c>
      <c r="H332" s="145" t="e">
        <f t="shared" si="65"/>
        <v>#DIV/0!</v>
      </c>
      <c r="J332" s="119"/>
      <c r="K332" s="119"/>
    </row>
    <row r="333" spans="1:11" x14ac:dyDescent="0.25">
      <c r="A333" s="142">
        <v>37</v>
      </c>
      <c r="B333" s="136" t="s">
        <v>203</v>
      </c>
      <c r="C333" s="137"/>
      <c r="D333" s="137"/>
      <c r="E333" s="137"/>
      <c r="F333" s="137">
        <f>F334</f>
        <v>16000</v>
      </c>
      <c r="G333" s="138"/>
      <c r="H333" s="138" t="e">
        <f t="shared" si="65"/>
        <v>#DIV/0!</v>
      </c>
      <c r="J333" s="119"/>
      <c r="K333" s="119"/>
    </row>
    <row r="334" spans="1:11" x14ac:dyDescent="0.25">
      <c r="A334" s="142">
        <v>3721</v>
      </c>
      <c r="B334" s="136" t="s">
        <v>207</v>
      </c>
      <c r="C334" s="147"/>
      <c r="D334" s="147"/>
      <c r="E334" s="147"/>
      <c r="F334" s="147">
        <v>16000</v>
      </c>
      <c r="G334" s="145"/>
      <c r="H334" s="145" t="e">
        <f t="shared" si="65"/>
        <v>#DIV/0!</v>
      </c>
      <c r="J334" s="119"/>
      <c r="K334" s="119"/>
    </row>
    <row r="335" spans="1:11" x14ac:dyDescent="0.25">
      <c r="A335" s="141" t="s">
        <v>56</v>
      </c>
      <c r="B335" s="136" t="s">
        <v>226</v>
      </c>
      <c r="C335" s="143">
        <f>C336+C345</f>
        <v>35398</v>
      </c>
      <c r="D335" s="143">
        <f t="shared" ref="D335:F335" si="68">D336+D345</f>
        <v>27000</v>
      </c>
      <c r="E335" s="143">
        <f t="shared" si="68"/>
        <v>0</v>
      </c>
      <c r="F335" s="143">
        <f t="shared" si="68"/>
        <v>9380.7100000000009</v>
      </c>
      <c r="G335" s="138">
        <f t="shared" si="67"/>
        <v>0.27</v>
      </c>
      <c r="H335" s="138">
        <f t="shared" si="65"/>
        <v>0.35</v>
      </c>
      <c r="J335" s="119"/>
      <c r="K335" s="119"/>
    </row>
    <row r="336" spans="1:11" x14ac:dyDescent="0.25">
      <c r="A336" s="142" t="s">
        <v>232</v>
      </c>
      <c r="B336" s="136" t="s">
        <v>233</v>
      </c>
      <c r="C336" s="143">
        <f>SUM(C337:C344)</f>
        <v>3694</v>
      </c>
      <c r="D336" s="143">
        <f t="shared" ref="D336:F336" si="69">SUM(D337:D344)</f>
        <v>9900</v>
      </c>
      <c r="E336" s="143">
        <f t="shared" si="69"/>
        <v>0</v>
      </c>
      <c r="F336" s="143">
        <f t="shared" si="69"/>
        <v>9380.7100000000009</v>
      </c>
      <c r="G336" s="138">
        <f t="shared" si="67"/>
        <v>2.54</v>
      </c>
      <c r="H336" s="138">
        <f t="shared" si="65"/>
        <v>0.95</v>
      </c>
      <c r="J336" s="119"/>
      <c r="K336" s="119"/>
    </row>
    <row r="337" spans="1:11" x14ac:dyDescent="0.25">
      <c r="A337" s="142" t="s">
        <v>628</v>
      </c>
      <c r="B337" s="136" t="s">
        <v>241</v>
      </c>
      <c r="C337" s="144"/>
      <c r="D337" s="144">
        <v>4100</v>
      </c>
      <c r="E337" s="144"/>
      <c r="F337" s="144">
        <v>1998</v>
      </c>
      <c r="G337" s="145" t="e">
        <f t="shared" si="67"/>
        <v>#DIV/0!</v>
      </c>
      <c r="H337" s="145">
        <f t="shared" si="65"/>
        <v>0.49</v>
      </c>
      <c r="J337" s="119"/>
      <c r="K337" s="119"/>
    </row>
    <row r="338" spans="1:11" x14ac:dyDescent="0.25">
      <c r="A338" s="142" t="s">
        <v>629</v>
      </c>
      <c r="B338" s="136" t="s">
        <v>435</v>
      </c>
      <c r="C338" s="144"/>
      <c r="D338" s="144">
        <v>500</v>
      </c>
      <c r="E338" s="144"/>
      <c r="F338" s="144"/>
      <c r="G338" s="145" t="e">
        <f t="shared" si="67"/>
        <v>#DIV/0!</v>
      </c>
      <c r="H338" s="145">
        <f t="shared" si="65"/>
        <v>0</v>
      </c>
      <c r="J338" s="119"/>
      <c r="K338" s="119"/>
    </row>
    <row r="339" spans="1:11" x14ac:dyDescent="0.25">
      <c r="A339" s="142" t="s">
        <v>630</v>
      </c>
      <c r="B339" s="136" t="s">
        <v>437</v>
      </c>
      <c r="C339" s="144"/>
      <c r="D339" s="144">
        <v>500</v>
      </c>
      <c r="E339" s="144"/>
      <c r="F339" s="144"/>
      <c r="G339" s="145" t="e">
        <f t="shared" si="67"/>
        <v>#DIV/0!</v>
      </c>
      <c r="H339" s="145">
        <f t="shared" si="65"/>
        <v>0</v>
      </c>
      <c r="J339" s="119"/>
      <c r="K339" s="119"/>
    </row>
    <row r="340" spans="1:11" x14ac:dyDescent="0.25">
      <c r="A340" s="142" t="s">
        <v>632</v>
      </c>
      <c r="B340" s="136" t="s">
        <v>243</v>
      </c>
      <c r="C340" s="144">
        <v>3036</v>
      </c>
      <c r="D340" s="144">
        <v>1600</v>
      </c>
      <c r="E340" s="144"/>
      <c r="F340" s="144">
        <v>7361.11</v>
      </c>
      <c r="G340" s="145">
        <f t="shared" si="67"/>
        <v>2.42</v>
      </c>
      <c r="H340" s="145">
        <f t="shared" si="65"/>
        <v>4.5999999999999996</v>
      </c>
      <c r="J340" s="119"/>
      <c r="K340" s="119"/>
    </row>
    <row r="341" spans="1:11" x14ac:dyDescent="0.25">
      <c r="A341" s="142" t="s">
        <v>633</v>
      </c>
      <c r="B341" s="136" t="s">
        <v>439</v>
      </c>
      <c r="C341" s="144"/>
      <c r="D341" s="144">
        <v>1600</v>
      </c>
      <c r="E341" s="144"/>
      <c r="F341" s="144"/>
      <c r="G341" s="145" t="e">
        <f t="shared" si="67"/>
        <v>#DIV/0!</v>
      </c>
      <c r="H341" s="145">
        <f t="shared" si="65"/>
        <v>0</v>
      </c>
      <c r="J341" s="119"/>
      <c r="K341" s="119"/>
    </row>
    <row r="342" spans="1:11" x14ac:dyDescent="0.25">
      <c r="A342" s="142" t="s">
        <v>634</v>
      </c>
      <c r="B342" s="136" t="s">
        <v>360</v>
      </c>
      <c r="C342" s="144"/>
      <c r="D342" s="144"/>
      <c r="E342" s="144"/>
      <c r="F342" s="144"/>
      <c r="G342" s="145" t="e">
        <f t="shared" si="67"/>
        <v>#DIV/0!</v>
      </c>
      <c r="H342" s="145" t="e">
        <f t="shared" si="65"/>
        <v>#DIV/0!</v>
      </c>
      <c r="J342" s="119"/>
      <c r="K342" s="119"/>
    </row>
    <row r="343" spans="1:11" x14ac:dyDescent="0.25">
      <c r="A343" s="142" t="s">
        <v>636</v>
      </c>
      <c r="B343" s="136" t="s">
        <v>449</v>
      </c>
      <c r="C343" s="144">
        <v>658</v>
      </c>
      <c r="D343" s="144">
        <v>500</v>
      </c>
      <c r="E343" s="144"/>
      <c r="F343" s="144">
        <v>21.6</v>
      </c>
      <c r="G343" s="145">
        <f t="shared" si="67"/>
        <v>0.03</v>
      </c>
      <c r="H343" s="145">
        <f t="shared" si="65"/>
        <v>0.04</v>
      </c>
      <c r="J343" s="119"/>
      <c r="K343" s="119"/>
    </row>
    <row r="344" spans="1:11" x14ac:dyDescent="0.25">
      <c r="A344" s="142" t="s">
        <v>637</v>
      </c>
      <c r="B344" s="136" t="s">
        <v>646</v>
      </c>
      <c r="C344" s="144"/>
      <c r="D344" s="144">
        <v>1100</v>
      </c>
      <c r="E344" s="144"/>
      <c r="F344" s="144"/>
      <c r="G344" s="145" t="e">
        <f t="shared" si="67"/>
        <v>#DIV/0!</v>
      </c>
      <c r="H344" s="145">
        <f t="shared" si="65"/>
        <v>0</v>
      </c>
      <c r="J344" s="119"/>
      <c r="K344" s="119"/>
    </row>
    <row r="345" spans="1:11" x14ac:dyDescent="0.25">
      <c r="A345" s="142" t="s">
        <v>248</v>
      </c>
      <c r="B345" s="136" t="s">
        <v>249</v>
      </c>
      <c r="C345" s="143">
        <f>SUM(C346:C347)</f>
        <v>31704</v>
      </c>
      <c r="D345" s="143">
        <f t="shared" ref="D345:F345" si="70">SUM(D346:D347)</f>
        <v>17100</v>
      </c>
      <c r="E345" s="143">
        <f t="shared" si="70"/>
        <v>0</v>
      </c>
      <c r="F345" s="143">
        <f t="shared" si="70"/>
        <v>0</v>
      </c>
      <c r="G345" s="138">
        <f t="shared" si="67"/>
        <v>0</v>
      </c>
      <c r="H345" s="138">
        <f t="shared" si="65"/>
        <v>0</v>
      </c>
      <c r="J345" s="119"/>
      <c r="K345" s="119"/>
    </row>
    <row r="346" spans="1:11" x14ac:dyDescent="0.25">
      <c r="A346" s="142" t="s">
        <v>647</v>
      </c>
      <c r="B346" s="136" t="s">
        <v>251</v>
      </c>
      <c r="C346" s="147">
        <v>21173</v>
      </c>
      <c r="D346" s="147">
        <v>11400</v>
      </c>
      <c r="E346" s="147"/>
      <c r="F346" s="147"/>
      <c r="G346" s="145">
        <f t="shared" si="67"/>
        <v>0</v>
      </c>
      <c r="H346" s="145">
        <f t="shared" si="65"/>
        <v>0</v>
      </c>
      <c r="J346" s="119"/>
      <c r="K346" s="119"/>
    </row>
    <row r="347" spans="1:11" x14ac:dyDescent="0.25">
      <c r="A347" s="142" t="s">
        <v>648</v>
      </c>
      <c r="B347" s="136" t="s">
        <v>475</v>
      </c>
      <c r="C347" s="147">
        <v>10531</v>
      </c>
      <c r="D347" s="147">
        <v>5700</v>
      </c>
      <c r="E347" s="147"/>
      <c r="F347" s="147"/>
      <c r="G347" s="145">
        <f t="shared" si="67"/>
        <v>0</v>
      </c>
      <c r="H347" s="145">
        <f t="shared" si="65"/>
        <v>0</v>
      </c>
      <c r="J347" s="119"/>
      <c r="K347" s="119"/>
    </row>
    <row r="348" spans="1:11" x14ac:dyDescent="0.25">
      <c r="A348" s="140" t="s">
        <v>31</v>
      </c>
      <c r="B348" s="136" t="s">
        <v>484</v>
      </c>
      <c r="C348" s="143">
        <f>C349+C387</f>
        <v>36032</v>
      </c>
      <c r="D348" s="143">
        <f t="shared" ref="D348:F348" si="71">D349+D387</f>
        <v>66600</v>
      </c>
      <c r="E348" s="143">
        <f t="shared" si="71"/>
        <v>0</v>
      </c>
      <c r="F348" s="143">
        <f t="shared" si="71"/>
        <v>50392.900000000009</v>
      </c>
      <c r="G348" s="138">
        <f t="shared" si="67"/>
        <v>1.4</v>
      </c>
      <c r="H348" s="138">
        <f t="shared" si="65"/>
        <v>0.76</v>
      </c>
      <c r="J348" s="119"/>
      <c r="K348" s="119"/>
    </row>
    <row r="349" spans="1:11" x14ac:dyDescent="0.25">
      <c r="A349" s="141" t="s">
        <v>80</v>
      </c>
      <c r="B349" s="136" t="s">
        <v>81</v>
      </c>
      <c r="C349" s="143">
        <f>C350+C354+C380+C385</f>
        <v>35184</v>
      </c>
      <c r="D349" s="143">
        <f t="shared" ref="D349:F349" si="72">D350+D354+D380+D385</f>
        <v>42300</v>
      </c>
      <c r="E349" s="143">
        <f t="shared" si="72"/>
        <v>0</v>
      </c>
      <c r="F349" s="143">
        <f t="shared" si="72"/>
        <v>41039.770000000004</v>
      </c>
      <c r="G349" s="138">
        <f t="shared" si="67"/>
        <v>1.17</v>
      </c>
      <c r="H349" s="138">
        <f t="shared" si="65"/>
        <v>0.97</v>
      </c>
      <c r="J349" s="119"/>
      <c r="K349" s="119"/>
    </row>
    <row r="350" spans="1:11" x14ac:dyDescent="0.25">
      <c r="A350" s="142" t="s">
        <v>82</v>
      </c>
      <c r="B350" s="136" t="s">
        <v>83</v>
      </c>
      <c r="C350" s="143">
        <f>SUM(C351:C353)</f>
        <v>652</v>
      </c>
      <c r="D350" s="143">
        <f t="shared" ref="D350:F350" si="73">SUM(D351:D353)</f>
        <v>2600</v>
      </c>
      <c r="E350" s="143">
        <f t="shared" si="73"/>
        <v>0</v>
      </c>
      <c r="F350" s="143">
        <f t="shared" si="73"/>
        <v>3989.1000000000004</v>
      </c>
      <c r="G350" s="138">
        <f t="shared" si="67"/>
        <v>6.12</v>
      </c>
      <c r="H350" s="138">
        <f t="shared" si="65"/>
        <v>1.53</v>
      </c>
    </row>
    <row r="351" spans="1:11" x14ac:dyDescent="0.25">
      <c r="A351" s="142" t="s">
        <v>595</v>
      </c>
      <c r="B351" s="136" t="s">
        <v>87</v>
      </c>
      <c r="C351" s="144">
        <v>560</v>
      </c>
      <c r="D351" s="144">
        <v>1500</v>
      </c>
      <c r="E351" s="144"/>
      <c r="F351" s="144">
        <v>3424.13</v>
      </c>
      <c r="G351" s="145">
        <f t="shared" si="67"/>
        <v>6.11</v>
      </c>
      <c r="H351" s="145">
        <f t="shared" si="65"/>
        <v>2.2799999999999998</v>
      </c>
      <c r="J351" s="119"/>
      <c r="K351" s="119"/>
    </row>
    <row r="352" spans="1:11" x14ac:dyDescent="0.25">
      <c r="A352" s="142" t="s">
        <v>597</v>
      </c>
      <c r="B352" s="136" t="s">
        <v>91</v>
      </c>
      <c r="C352" s="144"/>
      <c r="D352" s="144">
        <v>800</v>
      </c>
      <c r="E352" s="144"/>
      <c r="F352" s="144"/>
      <c r="G352" s="145" t="e">
        <f t="shared" si="67"/>
        <v>#DIV/0!</v>
      </c>
      <c r="H352" s="145">
        <f t="shared" si="65"/>
        <v>0</v>
      </c>
      <c r="J352" s="119"/>
      <c r="K352" s="119"/>
    </row>
    <row r="353" spans="1:11" x14ac:dyDescent="0.25">
      <c r="A353" s="142" t="s">
        <v>598</v>
      </c>
      <c r="B353" s="136" t="s">
        <v>96</v>
      </c>
      <c r="C353" s="144">
        <v>92</v>
      </c>
      <c r="D353" s="144">
        <v>300</v>
      </c>
      <c r="E353" s="144"/>
      <c r="F353" s="144">
        <v>564.97</v>
      </c>
      <c r="G353" s="145">
        <f t="shared" si="67"/>
        <v>6.14</v>
      </c>
      <c r="H353" s="145">
        <f t="shared" si="65"/>
        <v>1.88</v>
      </c>
      <c r="J353" s="119"/>
      <c r="K353" s="119"/>
    </row>
    <row r="354" spans="1:11" x14ac:dyDescent="0.25">
      <c r="A354" s="142" t="s">
        <v>97</v>
      </c>
      <c r="B354" s="136" t="s">
        <v>98</v>
      </c>
      <c r="C354" s="143">
        <f>SUM(C355:C379)</f>
        <v>34531</v>
      </c>
      <c r="D354" s="143">
        <f t="shared" ref="D354:F354" si="74">SUM(D355:D379)</f>
        <v>39600</v>
      </c>
      <c r="E354" s="143">
        <f t="shared" si="74"/>
        <v>0</v>
      </c>
      <c r="F354" s="143">
        <f t="shared" si="74"/>
        <v>37032.01</v>
      </c>
      <c r="G354" s="138">
        <f t="shared" si="67"/>
        <v>1.07</v>
      </c>
      <c r="H354" s="138">
        <f t="shared" si="65"/>
        <v>0.94</v>
      </c>
      <c r="J354" s="119"/>
      <c r="K354" s="119"/>
    </row>
    <row r="355" spans="1:11" x14ac:dyDescent="0.25">
      <c r="A355" s="142" t="s">
        <v>603</v>
      </c>
      <c r="B355" s="136" t="s">
        <v>102</v>
      </c>
      <c r="C355" s="144">
        <v>2027</v>
      </c>
      <c r="D355" s="144">
        <v>4600</v>
      </c>
      <c r="E355" s="144"/>
      <c r="F355" s="144">
        <v>3988.95</v>
      </c>
      <c r="G355" s="145">
        <f t="shared" si="67"/>
        <v>1.97</v>
      </c>
      <c r="H355" s="145">
        <f t="shared" si="65"/>
        <v>0.87</v>
      </c>
      <c r="J355" s="119"/>
      <c r="K355" s="119"/>
    </row>
    <row r="356" spans="1:11" x14ac:dyDescent="0.25">
      <c r="A356" s="142" t="s">
        <v>599</v>
      </c>
      <c r="B356" s="136" t="s">
        <v>104</v>
      </c>
      <c r="C356" s="144"/>
      <c r="D356" s="144"/>
      <c r="E356" s="144"/>
      <c r="F356" s="144"/>
      <c r="G356" s="145" t="e">
        <f t="shared" si="67"/>
        <v>#DIV/0!</v>
      </c>
      <c r="H356" s="145" t="e">
        <f t="shared" si="65"/>
        <v>#DIV/0!</v>
      </c>
      <c r="J356" s="119"/>
      <c r="K356" s="119"/>
    </row>
    <row r="357" spans="1:11" x14ac:dyDescent="0.25">
      <c r="A357" s="142" t="s">
        <v>604</v>
      </c>
      <c r="B357" s="136" t="s">
        <v>106</v>
      </c>
      <c r="C357" s="144"/>
      <c r="D357" s="144">
        <v>900</v>
      </c>
      <c r="E357" s="144"/>
      <c r="F357" s="144">
        <v>1870</v>
      </c>
      <c r="G357" s="145" t="e">
        <f t="shared" si="67"/>
        <v>#DIV/0!</v>
      </c>
      <c r="H357" s="145">
        <f t="shared" si="65"/>
        <v>2.08</v>
      </c>
      <c r="J357" s="119"/>
      <c r="K357" s="119"/>
    </row>
    <row r="358" spans="1:11" x14ac:dyDescent="0.25">
      <c r="A358" s="142" t="s">
        <v>640</v>
      </c>
      <c r="B358" s="136" t="s">
        <v>108</v>
      </c>
      <c r="C358" s="144"/>
      <c r="D358" s="144"/>
      <c r="E358" s="144"/>
      <c r="F358" s="144"/>
      <c r="G358" s="145" t="e">
        <f t="shared" si="67"/>
        <v>#DIV/0!</v>
      </c>
      <c r="H358" s="145" t="e">
        <f t="shared" si="65"/>
        <v>#DIV/0!</v>
      </c>
      <c r="J358" s="119"/>
      <c r="K358" s="119"/>
    </row>
    <row r="359" spans="1:11" x14ac:dyDescent="0.25">
      <c r="A359" s="142" t="s">
        <v>605</v>
      </c>
      <c r="B359" s="136" t="s">
        <v>112</v>
      </c>
      <c r="C359" s="144"/>
      <c r="D359" s="144">
        <v>300</v>
      </c>
      <c r="E359" s="144"/>
      <c r="F359" s="144">
        <v>696.67000000000007</v>
      </c>
      <c r="G359" s="145" t="e">
        <f t="shared" si="67"/>
        <v>#DIV/0!</v>
      </c>
      <c r="H359" s="145">
        <f t="shared" si="65"/>
        <v>2.3199999999999998</v>
      </c>
      <c r="J359" s="119"/>
      <c r="K359" s="119"/>
    </row>
    <row r="360" spans="1:11" x14ac:dyDescent="0.25">
      <c r="A360" s="142" t="s">
        <v>606</v>
      </c>
      <c r="B360" s="136" t="s">
        <v>380</v>
      </c>
      <c r="C360" s="144">
        <v>3837</v>
      </c>
      <c r="D360" s="144">
        <v>5100</v>
      </c>
      <c r="E360" s="144"/>
      <c r="F360" s="144">
        <v>14926.08</v>
      </c>
      <c r="G360" s="145">
        <f t="shared" si="67"/>
        <v>3.89</v>
      </c>
      <c r="H360" s="145">
        <f t="shared" si="65"/>
        <v>2.93</v>
      </c>
      <c r="J360" s="119"/>
      <c r="K360" s="119"/>
    </row>
    <row r="361" spans="1:11" x14ac:dyDescent="0.25">
      <c r="A361" s="142" t="s">
        <v>607</v>
      </c>
      <c r="B361" s="136" t="s">
        <v>114</v>
      </c>
      <c r="C361" s="144"/>
      <c r="D361" s="144"/>
      <c r="E361" s="144"/>
      <c r="F361" s="144"/>
      <c r="G361" s="145" t="e">
        <f t="shared" si="67"/>
        <v>#DIV/0!</v>
      </c>
      <c r="H361" s="145" t="e">
        <f t="shared" si="65"/>
        <v>#DIV/0!</v>
      </c>
      <c r="J361" s="119"/>
      <c r="K361" s="119"/>
    </row>
    <row r="362" spans="1:11" x14ac:dyDescent="0.25">
      <c r="A362" s="142" t="s">
        <v>608</v>
      </c>
      <c r="B362" s="136" t="s">
        <v>116</v>
      </c>
      <c r="C362" s="144"/>
      <c r="D362" s="144"/>
      <c r="E362" s="144"/>
      <c r="F362" s="144"/>
      <c r="G362" s="145" t="e">
        <f t="shared" si="67"/>
        <v>#DIV/0!</v>
      </c>
      <c r="H362" s="145" t="e">
        <f t="shared" si="65"/>
        <v>#DIV/0!</v>
      </c>
      <c r="J362" s="119"/>
      <c r="K362" s="119"/>
    </row>
    <row r="363" spans="1:11" x14ac:dyDescent="0.25">
      <c r="A363" s="142" t="s">
        <v>609</v>
      </c>
      <c r="B363" s="136" t="s">
        <v>118</v>
      </c>
      <c r="C363" s="144"/>
      <c r="D363" s="144">
        <v>1500</v>
      </c>
      <c r="E363" s="144"/>
      <c r="F363" s="144"/>
      <c r="G363" s="145" t="e">
        <f t="shared" si="67"/>
        <v>#DIV/0!</v>
      </c>
      <c r="H363" s="145">
        <f t="shared" si="65"/>
        <v>0</v>
      </c>
      <c r="J363" s="119"/>
      <c r="K363" s="119"/>
    </row>
    <row r="364" spans="1:11" x14ac:dyDescent="0.25">
      <c r="A364" s="142" t="s">
        <v>611</v>
      </c>
      <c r="B364" s="136" t="s">
        <v>120</v>
      </c>
      <c r="C364" s="144"/>
      <c r="D364" s="144"/>
      <c r="E364" s="144"/>
      <c r="F364" s="144"/>
      <c r="G364" s="145" t="e">
        <f t="shared" si="67"/>
        <v>#DIV/0!</v>
      </c>
      <c r="H364" s="145" t="e">
        <f t="shared" si="65"/>
        <v>#DIV/0!</v>
      </c>
      <c r="J364" s="119"/>
      <c r="K364" s="119"/>
    </row>
    <row r="365" spans="1:11" x14ac:dyDescent="0.25">
      <c r="A365" s="142" t="s">
        <v>612</v>
      </c>
      <c r="B365" s="136" t="s">
        <v>124</v>
      </c>
      <c r="C365" s="144">
        <v>3075</v>
      </c>
      <c r="D365" s="144">
        <v>700</v>
      </c>
      <c r="E365" s="144"/>
      <c r="F365" s="144">
        <v>6920.77</v>
      </c>
      <c r="G365" s="145">
        <f t="shared" si="67"/>
        <v>2.25</v>
      </c>
      <c r="H365" s="145">
        <f t="shared" si="65"/>
        <v>9.89</v>
      </c>
      <c r="J365" s="119"/>
      <c r="K365" s="119"/>
    </row>
    <row r="366" spans="1:11" x14ac:dyDescent="0.25">
      <c r="A366" s="142" t="s">
        <v>613</v>
      </c>
      <c r="B366" s="136" t="s">
        <v>126</v>
      </c>
      <c r="C366" s="144"/>
      <c r="D366" s="144">
        <v>1500</v>
      </c>
      <c r="E366" s="144"/>
      <c r="F366" s="144"/>
      <c r="G366" s="145" t="e">
        <f t="shared" si="67"/>
        <v>#DIV/0!</v>
      </c>
      <c r="H366" s="145">
        <f t="shared" si="65"/>
        <v>0</v>
      </c>
      <c r="J366" s="119"/>
      <c r="K366" s="119"/>
    </row>
    <row r="367" spans="1:11" x14ac:dyDescent="0.25">
      <c r="A367" s="142" t="s">
        <v>614</v>
      </c>
      <c r="B367" s="136" t="s">
        <v>128</v>
      </c>
      <c r="C367" s="144"/>
      <c r="D367" s="144">
        <v>1500</v>
      </c>
      <c r="E367" s="144"/>
      <c r="F367" s="144">
        <v>1139.24</v>
      </c>
      <c r="G367" s="145" t="e">
        <f t="shared" si="67"/>
        <v>#DIV/0!</v>
      </c>
      <c r="H367" s="145">
        <f t="shared" si="65"/>
        <v>0.76</v>
      </c>
      <c r="J367" s="119"/>
      <c r="K367" s="119"/>
    </row>
    <row r="368" spans="1:11" x14ac:dyDescent="0.25">
      <c r="A368" s="142" t="s">
        <v>615</v>
      </c>
      <c r="B368" s="136" t="s">
        <v>130</v>
      </c>
      <c r="C368" s="144"/>
      <c r="D368" s="144"/>
      <c r="E368" s="144"/>
      <c r="F368" s="144"/>
      <c r="G368" s="145" t="e">
        <f t="shared" si="67"/>
        <v>#DIV/0!</v>
      </c>
      <c r="H368" s="145" t="e">
        <f t="shared" si="65"/>
        <v>#DIV/0!</v>
      </c>
      <c r="J368" s="119"/>
      <c r="K368" s="119"/>
    </row>
    <row r="369" spans="1:11" x14ac:dyDescent="0.25">
      <c r="A369" s="142" t="s">
        <v>616</v>
      </c>
      <c r="B369" s="136" t="s">
        <v>132</v>
      </c>
      <c r="C369" s="144"/>
      <c r="D369" s="144">
        <v>100</v>
      </c>
      <c r="E369" s="144"/>
      <c r="F369" s="144"/>
      <c r="G369" s="145" t="e">
        <f t="shared" si="67"/>
        <v>#DIV/0!</v>
      </c>
      <c r="H369" s="145">
        <f t="shared" si="65"/>
        <v>0</v>
      </c>
      <c r="J369" s="119"/>
      <c r="K369" s="119"/>
    </row>
    <row r="370" spans="1:11" x14ac:dyDescent="0.25">
      <c r="A370" s="142" t="s">
        <v>601</v>
      </c>
      <c r="B370" s="136" t="s">
        <v>134</v>
      </c>
      <c r="C370" s="144"/>
      <c r="D370" s="144">
        <v>800</v>
      </c>
      <c r="E370" s="144"/>
      <c r="F370" s="144"/>
      <c r="G370" s="145" t="e">
        <f t="shared" si="67"/>
        <v>#DIV/0!</v>
      </c>
      <c r="H370" s="145">
        <f t="shared" si="65"/>
        <v>0</v>
      </c>
      <c r="J370" s="119"/>
      <c r="K370" s="119"/>
    </row>
    <row r="371" spans="1:11" x14ac:dyDescent="0.25">
      <c r="A371" s="142" t="s">
        <v>617</v>
      </c>
      <c r="B371" s="136" t="s">
        <v>136</v>
      </c>
      <c r="C371" s="144">
        <v>656</v>
      </c>
      <c r="D371" s="144">
        <v>1000</v>
      </c>
      <c r="E371" s="144"/>
      <c r="F371" s="144">
        <v>307.85000000000002</v>
      </c>
      <c r="G371" s="145">
        <f t="shared" si="67"/>
        <v>0.47</v>
      </c>
      <c r="H371" s="145">
        <f t="shared" si="65"/>
        <v>0.31</v>
      </c>
      <c r="J371" s="119"/>
      <c r="K371" s="119"/>
    </row>
    <row r="372" spans="1:11" x14ac:dyDescent="0.25">
      <c r="A372" s="142" t="s">
        <v>618</v>
      </c>
      <c r="B372" s="136" t="s">
        <v>138</v>
      </c>
      <c r="C372" s="144">
        <v>265</v>
      </c>
      <c r="D372" s="144">
        <v>1500</v>
      </c>
      <c r="E372" s="144"/>
      <c r="F372" s="144"/>
      <c r="G372" s="145">
        <f t="shared" si="67"/>
        <v>0</v>
      </c>
      <c r="H372" s="145">
        <f t="shared" si="65"/>
        <v>0</v>
      </c>
      <c r="J372" s="119"/>
      <c r="K372" s="119"/>
    </row>
    <row r="373" spans="1:11" x14ac:dyDescent="0.25">
      <c r="A373" s="142" t="s">
        <v>619</v>
      </c>
      <c r="B373" s="136" t="s">
        <v>140</v>
      </c>
      <c r="C373" s="144">
        <v>19864</v>
      </c>
      <c r="D373" s="144">
        <v>12300</v>
      </c>
      <c r="E373" s="144"/>
      <c r="F373" s="144">
        <v>1853.6</v>
      </c>
      <c r="G373" s="145">
        <f t="shared" si="67"/>
        <v>0.09</v>
      </c>
      <c r="H373" s="145">
        <f t="shared" si="65"/>
        <v>0.15</v>
      </c>
      <c r="J373" s="119"/>
      <c r="K373" s="119"/>
    </row>
    <row r="374" spans="1:11" x14ac:dyDescent="0.25">
      <c r="A374" s="142" t="s">
        <v>620</v>
      </c>
      <c r="B374" s="136" t="s">
        <v>142</v>
      </c>
      <c r="C374" s="144">
        <v>999</v>
      </c>
      <c r="D374" s="144">
        <v>1500</v>
      </c>
      <c r="E374" s="144"/>
      <c r="F374" s="144">
        <v>110.68</v>
      </c>
      <c r="G374" s="145">
        <f t="shared" si="67"/>
        <v>0.11</v>
      </c>
      <c r="H374" s="145">
        <f t="shared" si="65"/>
        <v>7.0000000000000007E-2</v>
      </c>
      <c r="J374" s="119"/>
      <c r="K374" s="119"/>
    </row>
    <row r="375" spans="1:11" x14ac:dyDescent="0.25">
      <c r="A375" s="142" t="s">
        <v>621</v>
      </c>
      <c r="B375" s="136" t="s">
        <v>149</v>
      </c>
      <c r="C375" s="144"/>
      <c r="D375" s="144">
        <v>800</v>
      </c>
      <c r="E375" s="144"/>
      <c r="F375" s="144"/>
      <c r="G375" s="145" t="e">
        <f t="shared" si="67"/>
        <v>#DIV/0!</v>
      </c>
      <c r="H375" s="145">
        <f t="shared" si="65"/>
        <v>0</v>
      </c>
      <c r="J375" s="119"/>
      <c r="K375" s="119"/>
    </row>
    <row r="376" spans="1:11" x14ac:dyDescent="0.25">
      <c r="A376" s="142" t="s">
        <v>622</v>
      </c>
      <c r="B376" s="136" t="s">
        <v>151</v>
      </c>
      <c r="C376" s="144">
        <v>3808</v>
      </c>
      <c r="D376" s="144">
        <v>3100</v>
      </c>
      <c r="E376" s="144"/>
      <c r="F376" s="144">
        <v>5058.17</v>
      </c>
      <c r="G376" s="145">
        <f t="shared" si="67"/>
        <v>1.33</v>
      </c>
      <c r="H376" s="145">
        <f t="shared" si="65"/>
        <v>1.63</v>
      </c>
      <c r="J376" s="119"/>
      <c r="K376" s="119"/>
    </row>
    <row r="377" spans="1:11" x14ac:dyDescent="0.25">
      <c r="A377" s="142" t="s">
        <v>623</v>
      </c>
      <c r="B377" s="136" t="s">
        <v>624</v>
      </c>
      <c r="C377" s="144"/>
      <c r="D377" s="144">
        <v>800</v>
      </c>
      <c r="E377" s="144"/>
      <c r="F377" s="144">
        <v>160</v>
      </c>
      <c r="G377" s="145" t="e">
        <f t="shared" si="67"/>
        <v>#DIV/0!</v>
      </c>
      <c r="H377" s="145">
        <f t="shared" si="65"/>
        <v>0.2</v>
      </c>
      <c r="J377" s="119"/>
      <c r="K377" s="119"/>
    </row>
    <row r="378" spans="1:11" x14ac:dyDescent="0.25">
      <c r="A378" s="142" t="s">
        <v>602</v>
      </c>
      <c r="B378" s="136" t="s">
        <v>155</v>
      </c>
      <c r="C378" s="144"/>
      <c r="D378" s="144">
        <v>800</v>
      </c>
      <c r="E378" s="144"/>
      <c r="F378" s="144"/>
      <c r="G378" s="145" t="e">
        <f t="shared" si="67"/>
        <v>#DIV/0!</v>
      </c>
      <c r="H378" s="145">
        <f t="shared" si="65"/>
        <v>0</v>
      </c>
      <c r="J378" s="119"/>
      <c r="K378" s="119"/>
    </row>
    <row r="379" spans="1:11" x14ac:dyDescent="0.25">
      <c r="A379" s="142" t="s">
        <v>625</v>
      </c>
      <c r="B379" s="136" t="s">
        <v>145</v>
      </c>
      <c r="C379" s="144"/>
      <c r="D379" s="144">
        <v>800</v>
      </c>
      <c r="E379" s="144"/>
      <c r="F379" s="144"/>
      <c r="G379" s="145" t="e">
        <f t="shared" si="67"/>
        <v>#DIV/0!</v>
      </c>
      <c r="H379" s="145">
        <f t="shared" si="65"/>
        <v>0</v>
      </c>
      <c r="J379" s="119"/>
      <c r="K379" s="119"/>
    </row>
    <row r="380" spans="1:11" x14ac:dyDescent="0.25">
      <c r="A380" s="142" t="s">
        <v>159</v>
      </c>
      <c r="B380" s="136" t="s">
        <v>160</v>
      </c>
      <c r="C380" s="143">
        <f>SUM(C381:C384)</f>
        <v>1</v>
      </c>
      <c r="D380" s="143">
        <f t="shared" ref="D380:F380" si="75">SUM(D381:D384)</f>
        <v>100</v>
      </c>
      <c r="E380" s="143">
        <f t="shared" si="75"/>
        <v>0</v>
      </c>
      <c r="F380" s="143">
        <f t="shared" si="75"/>
        <v>18.66</v>
      </c>
      <c r="G380" s="138">
        <f t="shared" si="67"/>
        <v>18.66</v>
      </c>
      <c r="H380" s="138">
        <f t="shared" si="65"/>
        <v>0.19</v>
      </c>
      <c r="J380" s="119"/>
      <c r="K380" s="119"/>
    </row>
    <row r="381" spans="1:11" x14ac:dyDescent="0.25">
      <c r="A381" s="142" t="s">
        <v>626</v>
      </c>
      <c r="B381" s="136" t="s">
        <v>164</v>
      </c>
      <c r="C381" s="147">
        <v>1</v>
      </c>
      <c r="D381" s="147">
        <v>100</v>
      </c>
      <c r="E381" s="147"/>
      <c r="F381" s="147">
        <v>18.66</v>
      </c>
      <c r="G381" s="145">
        <f t="shared" si="67"/>
        <v>18.66</v>
      </c>
      <c r="H381" s="145">
        <f t="shared" si="65"/>
        <v>0.19</v>
      </c>
      <c r="J381" s="119"/>
      <c r="K381" s="119"/>
    </row>
    <row r="382" spans="1:11" x14ac:dyDescent="0.25">
      <c r="A382" s="142" t="s">
        <v>641</v>
      </c>
      <c r="B382" s="136" t="s">
        <v>642</v>
      </c>
      <c r="C382" s="147"/>
      <c r="D382" s="147"/>
      <c r="E382" s="147"/>
      <c r="F382" s="147"/>
      <c r="G382" s="145" t="e">
        <f t="shared" si="67"/>
        <v>#DIV/0!</v>
      </c>
      <c r="H382" s="145" t="e">
        <f t="shared" si="65"/>
        <v>#DIV/0!</v>
      </c>
      <c r="J382" s="119"/>
      <c r="K382" s="119"/>
    </row>
    <row r="383" spans="1:11" x14ac:dyDescent="0.25">
      <c r="A383" s="142" t="s">
        <v>643</v>
      </c>
      <c r="B383" s="136" t="s">
        <v>390</v>
      </c>
      <c r="C383" s="147"/>
      <c r="D383" s="147"/>
      <c r="E383" s="147"/>
      <c r="F383" s="147"/>
      <c r="G383" s="145" t="e">
        <f t="shared" si="67"/>
        <v>#DIV/0!</v>
      </c>
      <c r="H383" s="145" t="e">
        <f t="shared" si="65"/>
        <v>#DIV/0!</v>
      </c>
      <c r="J383" s="119"/>
      <c r="K383" s="119"/>
    </row>
    <row r="384" spans="1:11" x14ac:dyDescent="0.25">
      <c r="A384" s="142" t="s">
        <v>644</v>
      </c>
      <c r="B384" s="136" t="s">
        <v>392</v>
      </c>
      <c r="C384" s="147"/>
      <c r="D384" s="147"/>
      <c r="E384" s="147"/>
      <c r="F384" s="147"/>
      <c r="G384" s="145" t="e">
        <f t="shared" si="67"/>
        <v>#DIV/0!</v>
      </c>
      <c r="H384" s="145" t="e">
        <f t="shared" si="65"/>
        <v>#DIV/0!</v>
      </c>
      <c r="J384" s="119"/>
      <c r="K384" s="119"/>
    </row>
    <row r="385" spans="1:11" x14ac:dyDescent="0.25">
      <c r="A385" s="142" t="s">
        <v>174</v>
      </c>
      <c r="B385" s="136" t="s">
        <v>175</v>
      </c>
      <c r="C385" s="143">
        <f>C386</f>
        <v>0</v>
      </c>
      <c r="D385" s="143">
        <f t="shared" ref="D385:F385" si="76">D386</f>
        <v>0</v>
      </c>
      <c r="E385" s="143">
        <f t="shared" si="76"/>
        <v>0</v>
      </c>
      <c r="F385" s="143">
        <f t="shared" si="76"/>
        <v>0</v>
      </c>
      <c r="G385" s="138" t="e">
        <f t="shared" si="67"/>
        <v>#DIV/0!</v>
      </c>
      <c r="H385" s="138" t="e">
        <f t="shared" si="65"/>
        <v>#DIV/0!</v>
      </c>
      <c r="J385" s="119"/>
      <c r="K385" s="119"/>
    </row>
    <row r="386" spans="1:11" x14ac:dyDescent="0.25">
      <c r="A386" s="142" t="s">
        <v>627</v>
      </c>
      <c r="B386" s="136" t="s">
        <v>645</v>
      </c>
      <c r="C386" s="147">
        <v>0</v>
      </c>
      <c r="D386" s="147">
        <v>0</v>
      </c>
      <c r="E386" s="147">
        <v>0</v>
      </c>
      <c r="F386" s="147">
        <v>0</v>
      </c>
      <c r="G386" s="145" t="e">
        <f t="shared" si="67"/>
        <v>#DIV/0!</v>
      </c>
      <c r="H386" s="145" t="e">
        <f t="shared" si="65"/>
        <v>#DIV/0!</v>
      </c>
      <c r="J386" s="119"/>
      <c r="K386" s="119"/>
    </row>
    <row r="387" spans="1:11" x14ac:dyDescent="0.25">
      <c r="A387" s="141" t="s">
        <v>56</v>
      </c>
      <c r="B387" s="136" t="s">
        <v>226</v>
      </c>
      <c r="C387" s="143">
        <f>C388+C397</f>
        <v>848</v>
      </c>
      <c r="D387" s="143">
        <f t="shared" ref="D387:F387" si="77">D388+D397</f>
        <v>24300</v>
      </c>
      <c r="E387" s="143">
        <f t="shared" si="77"/>
        <v>0</v>
      </c>
      <c r="F387" s="143">
        <f t="shared" si="77"/>
        <v>9353.130000000001</v>
      </c>
      <c r="G387" s="138">
        <f t="shared" si="67"/>
        <v>11.03</v>
      </c>
      <c r="H387" s="138">
        <f t="shared" si="65"/>
        <v>0.38</v>
      </c>
      <c r="J387" s="119"/>
      <c r="K387" s="119"/>
    </row>
    <row r="388" spans="1:11" x14ac:dyDescent="0.25">
      <c r="A388" s="142" t="s">
        <v>232</v>
      </c>
      <c r="B388" s="136" t="s">
        <v>233</v>
      </c>
      <c r="C388" s="143">
        <f>SUM(C389:C396)</f>
        <v>848</v>
      </c>
      <c r="D388" s="143">
        <f t="shared" ref="D388:F388" si="78">SUM(D389:D396)</f>
        <v>16600</v>
      </c>
      <c r="E388" s="143">
        <f t="shared" si="78"/>
        <v>0</v>
      </c>
      <c r="F388" s="143">
        <f t="shared" si="78"/>
        <v>9353.130000000001</v>
      </c>
      <c r="G388" s="138">
        <f t="shared" si="67"/>
        <v>11.03</v>
      </c>
      <c r="H388" s="138">
        <f t="shared" si="65"/>
        <v>0.56000000000000005</v>
      </c>
      <c r="J388" s="119"/>
      <c r="K388" s="119"/>
    </row>
    <row r="389" spans="1:11" x14ac:dyDescent="0.25">
      <c r="A389" s="142" t="s">
        <v>628</v>
      </c>
      <c r="B389" s="136" t="s">
        <v>241</v>
      </c>
      <c r="C389" s="144">
        <v>626</v>
      </c>
      <c r="D389" s="144">
        <v>1000</v>
      </c>
      <c r="E389" s="144"/>
      <c r="F389" s="144">
        <v>5728.13</v>
      </c>
      <c r="G389" s="145">
        <f t="shared" si="67"/>
        <v>9.15</v>
      </c>
      <c r="H389" s="145">
        <f t="shared" si="65"/>
        <v>5.73</v>
      </c>
      <c r="J389" s="119"/>
      <c r="K389" s="119"/>
    </row>
    <row r="390" spans="1:11" x14ac:dyDescent="0.25">
      <c r="A390" s="142" t="s">
        <v>629</v>
      </c>
      <c r="B390" s="136" t="s">
        <v>435</v>
      </c>
      <c r="C390" s="144"/>
      <c r="D390" s="144">
        <v>1500</v>
      </c>
      <c r="E390" s="144"/>
      <c r="F390" s="144"/>
      <c r="G390" s="145" t="e">
        <f t="shared" si="67"/>
        <v>#DIV/0!</v>
      </c>
      <c r="H390" s="145">
        <f t="shared" si="65"/>
        <v>0</v>
      </c>
      <c r="J390" s="119"/>
      <c r="K390" s="119"/>
    </row>
    <row r="391" spans="1:11" x14ac:dyDescent="0.25">
      <c r="A391" s="142" t="s">
        <v>630</v>
      </c>
      <c r="B391" s="136" t="s">
        <v>437</v>
      </c>
      <c r="C391" s="144"/>
      <c r="D391" s="144">
        <v>1500</v>
      </c>
      <c r="E391" s="144"/>
      <c r="F391" s="144"/>
      <c r="G391" s="145" t="e">
        <f t="shared" si="67"/>
        <v>#DIV/0!</v>
      </c>
      <c r="H391" s="145">
        <f t="shared" si="65"/>
        <v>0</v>
      </c>
      <c r="J391" s="119"/>
      <c r="K391" s="119"/>
    </row>
    <row r="392" spans="1:11" x14ac:dyDescent="0.25">
      <c r="A392" s="142" t="s">
        <v>632</v>
      </c>
      <c r="B392" s="136" t="s">
        <v>243</v>
      </c>
      <c r="C392" s="144"/>
      <c r="D392" s="144">
        <v>4600</v>
      </c>
      <c r="E392" s="144"/>
      <c r="F392" s="144"/>
      <c r="G392" s="145" t="e">
        <f t="shared" si="67"/>
        <v>#DIV/0!</v>
      </c>
      <c r="H392" s="145">
        <f t="shared" si="65"/>
        <v>0</v>
      </c>
      <c r="J392" s="119"/>
      <c r="K392" s="119"/>
    </row>
    <row r="393" spans="1:11" x14ac:dyDescent="0.25">
      <c r="A393" s="142" t="s">
        <v>633</v>
      </c>
      <c r="B393" s="136" t="s">
        <v>439</v>
      </c>
      <c r="C393" s="144"/>
      <c r="D393" s="144">
        <v>4600</v>
      </c>
      <c r="E393" s="144"/>
      <c r="F393" s="144">
        <v>3625</v>
      </c>
      <c r="G393" s="145" t="e">
        <f t="shared" si="67"/>
        <v>#DIV/0!</v>
      </c>
      <c r="H393" s="145">
        <f t="shared" ref="H393:H456" si="79">ROUND(F393/D393,2)</f>
        <v>0.79</v>
      </c>
      <c r="J393" s="119"/>
      <c r="K393" s="119"/>
    </row>
    <row r="394" spans="1:11" x14ac:dyDescent="0.25">
      <c r="A394" s="142" t="s">
        <v>634</v>
      </c>
      <c r="B394" s="136" t="s">
        <v>360</v>
      </c>
      <c r="C394" s="144"/>
      <c r="D394" s="144"/>
      <c r="E394" s="144"/>
      <c r="F394" s="144"/>
      <c r="G394" s="145" t="e">
        <f t="shared" si="67"/>
        <v>#DIV/0!</v>
      </c>
      <c r="H394" s="145" t="e">
        <f t="shared" si="79"/>
        <v>#DIV/0!</v>
      </c>
      <c r="J394" s="119"/>
      <c r="K394" s="119"/>
    </row>
    <row r="395" spans="1:11" x14ac:dyDescent="0.25">
      <c r="A395" s="142" t="s">
        <v>636</v>
      </c>
      <c r="B395" s="136" t="s">
        <v>449</v>
      </c>
      <c r="C395" s="144">
        <v>222</v>
      </c>
      <c r="D395" s="144">
        <v>300</v>
      </c>
      <c r="E395" s="144"/>
      <c r="F395" s="144"/>
      <c r="G395" s="145">
        <f t="shared" si="67"/>
        <v>0</v>
      </c>
      <c r="H395" s="145">
        <f t="shared" si="79"/>
        <v>0</v>
      </c>
      <c r="J395" s="119"/>
      <c r="K395" s="119"/>
    </row>
    <row r="396" spans="1:11" x14ac:dyDescent="0.25">
      <c r="A396" s="142" t="s">
        <v>637</v>
      </c>
      <c r="B396" s="136" t="s">
        <v>646</v>
      </c>
      <c r="C396" s="144"/>
      <c r="D396" s="144">
        <v>3100</v>
      </c>
      <c r="E396" s="144"/>
      <c r="F396" s="144"/>
      <c r="G396" s="145" t="e">
        <f t="shared" si="67"/>
        <v>#DIV/0!</v>
      </c>
      <c r="H396" s="145">
        <f t="shared" si="79"/>
        <v>0</v>
      </c>
      <c r="J396" s="119"/>
      <c r="K396" s="119"/>
    </row>
    <row r="397" spans="1:11" x14ac:dyDescent="0.25">
      <c r="A397" s="142" t="s">
        <v>248</v>
      </c>
      <c r="B397" s="136" t="s">
        <v>249</v>
      </c>
      <c r="C397" s="143">
        <f>SUM(C398:C399)</f>
        <v>0</v>
      </c>
      <c r="D397" s="143">
        <f t="shared" ref="D397:F397" si="80">SUM(D398:D399)</f>
        <v>7700</v>
      </c>
      <c r="E397" s="143">
        <f t="shared" si="80"/>
        <v>0</v>
      </c>
      <c r="F397" s="143">
        <f t="shared" si="80"/>
        <v>0</v>
      </c>
      <c r="G397" s="138" t="e">
        <f t="shared" ref="G397:G461" si="81">ROUND(F397/C397,2)</f>
        <v>#DIV/0!</v>
      </c>
      <c r="H397" s="138">
        <f t="shared" si="79"/>
        <v>0</v>
      </c>
      <c r="J397" s="119"/>
      <c r="K397" s="119"/>
    </row>
    <row r="398" spans="1:11" x14ac:dyDescent="0.25">
      <c r="A398" s="142" t="s">
        <v>647</v>
      </c>
      <c r="B398" s="136" t="s">
        <v>251</v>
      </c>
      <c r="C398" s="147">
        <v>0</v>
      </c>
      <c r="D398" s="147">
        <v>0</v>
      </c>
      <c r="E398" s="147">
        <v>0</v>
      </c>
      <c r="F398" s="147">
        <v>0</v>
      </c>
      <c r="G398" s="145" t="e">
        <f t="shared" si="81"/>
        <v>#DIV/0!</v>
      </c>
      <c r="H398" s="145" t="e">
        <f t="shared" si="79"/>
        <v>#DIV/0!</v>
      </c>
      <c r="J398" s="119"/>
      <c r="K398" s="119"/>
    </row>
    <row r="399" spans="1:11" x14ac:dyDescent="0.25">
      <c r="A399" s="142" t="s">
        <v>648</v>
      </c>
      <c r="B399" s="136" t="s">
        <v>475</v>
      </c>
      <c r="C399" s="147">
        <v>0</v>
      </c>
      <c r="D399" s="147">
        <v>7700</v>
      </c>
      <c r="E399" s="147">
        <v>0</v>
      </c>
      <c r="F399" s="147">
        <v>0</v>
      </c>
      <c r="G399" s="145" t="e">
        <f t="shared" si="81"/>
        <v>#DIV/0!</v>
      </c>
      <c r="H399" s="145">
        <f t="shared" si="79"/>
        <v>0</v>
      </c>
      <c r="J399" s="119"/>
      <c r="K399" s="119"/>
    </row>
    <row r="400" spans="1:11" x14ac:dyDescent="0.25">
      <c r="A400" s="135" t="s">
        <v>547</v>
      </c>
      <c r="B400" s="136" t="s">
        <v>548</v>
      </c>
      <c r="C400" s="143">
        <f>C401</f>
        <v>236067</v>
      </c>
      <c r="D400" s="143">
        <f t="shared" ref="D400:F400" si="82">D401</f>
        <v>350335</v>
      </c>
      <c r="E400" s="143">
        <f t="shared" si="82"/>
        <v>0</v>
      </c>
      <c r="F400" s="143">
        <f t="shared" si="82"/>
        <v>94043.44</v>
      </c>
      <c r="G400" s="138">
        <f t="shared" si="81"/>
        <v>0.4</v>
      </c>
      <c r="H400" s="138">
        <f t="shared" si="79"/>
        <v>0.27</v>
      </c>
      <c r="J400" s="119"/>
      <c r="K400" s="119"/>
    </row>
    <row r="401" spans="1:11" x14ac:dyDescent="0.25">
      <c r="A401" s="139" t="s">
        <v>593</v>
      </c>
      <c r="B401" s="136" t="s">
        <v>594</v>
      </c>
      <c r="C401" s="143">
        <f>C402+C428</f>
        <v>236067</v>
      </c>
      <c r="D401" s="143">
        <f t="shared" ref="D401:F401" si="83">D402+D428</f>
        <v>350335</v>
      </c>
      <c r="E401" s="143">
        <f t="shared" si="83"/>
        <v>0</v>
      </c>
      <c r="F401" s="143">
        <f t="shared" si="83"/>
        <v>94043.44</v>
      </c>
      <c r="G401" s="138">
        <f t="shared" si="81"/>
        <v>0.4</v>
      </c>
      <c r="H401" s="138">
        <f t="shared" si="79"/>
        <v>0.27</v>
      </c>
      <c r="J401" s="119"/>
      <c r="K401" s="119"/>
    </row>
    <row r="402" spans="1:11" x14ac:dyDescent="0.25">
      <c r="A402" s="140" t="s">
        <v>72</v>
      </c>
      <c r="B402" s="136" t="s">
        <v>73</v>
      </c>
      <c r="C402" s="143">
        <f>C403+C425</f>
        <v>6320</v>
      </c>
      <c r="D402" s="143">
        <f t="shared" ref="D402:F402" si="84">D403+D425</f>
        <v>42025</v>
      </c>
      <c r="E402" s="143">
        <f t="shared" si="84"/>
        <v>0</v>
      </c>
      <c r="F402" s="143">
        <f t="shared" si="84"/>
        <v>0</v>
      </c>
      <c r="G402" s="138">
        <f t="shared" si="81"/>
        <v>0</v>
      </c>
      <c r="H402" s="138">
        <f t="shared" si="79"/>
        <v>0</v>
      </c>
      <c r="J402" s="119"/>
      <c r="K402" s="119"/>
    </row>
    <row r="403" spans="1:11" x14ac:dyDescent="0.25">
      <c r="A403" s="141" t="s">
        <v>80</v>
      </c>
      <c r="B403" s="136" t="s">
        <v>81</v>
      </c>
      <c r="C403" s="143">
        <f>C404+C408+C422</f>
        <v>6320</v>
      </c>
      <c r="D403" s="143">
        <f t="shared" ref="D403:F403" si="85">D404+D408+D422</f>
        <v>40495</v>
      </c>
      <c r="E403" s="143">
        <f t="shared" si="85"/>
        <v>0</v>
      </c>
      <c r="F403" s="143">
        <f t="shared" si="85"/>
        <v>0</v>
      </c>
      <c r="G403" s="138">
        <f t="shared" si="81"/>
        <v>0</v>
      </c>
      <c r="H403" s="138">
        <f t="shared" si="79"/>
        <v>0</v>
      </c>
      <c r="J403" s="119"/>
      <c r="K403" s="119"/>
    </row>
    <row r="404" spans="1:11" x14ac:dyDescent="0.25">
      <c r="A404" s="142" t="s">
        <v>82</v>
      </c>
      <c r="B404" s="136" t="s">
        <v>83</v>
      </c>
      <c r="C404" s="143">
        <f>SUM(C405:C407)</f>
        <v>0</v>
      </c>
      <c r="D404" s="143">
        <f t="shared" ref="D404:F404" si="86">SUM(D405:D407)</f>
        <v>7140</v>
      </c>
      <c r="E404" s="143">
        <f t="shared" si="86"/>
        <v>0</v>
      </c>
      <c r="F404" s="143">
        <f t="shared" si="86"/>
        <v>0</v>
      </c>
      <c r="G404" s="138" t="e">
        <f t="shared" si="81"/>
        <v>#DIV/0!</v>
      </c>
      <c r="H404" s="138">
        <f t="shared" si="79"/>
        <v>0</v>
      </c>
    </row>
    <row r="405" spans="1:11" x14ac:dyDescent="0.25">
      <c r="A405" s="142" t="s">
        <v>595</v>
      </c>
      <c r="B405" s="136" t="s">
        <v>87</v>
      </c>
      <c r="C405" s="144"/>
      <c r="D405" s="144">
        <v>5998</v>
      </c>
      <c r="E405" s="144"/>
      <c r="F405" s="144"/>
      <c r="G405" s="145" t="e">
        <f t="shared" si="81"/>
        <v>#DIV/0!</v>
      </c>
      <c r="H405" s="145">
        <f t="shared" si="79"/>
        <v>0</v>
      </c>
      <c r="J405" s="119"/>
      <c r="K405" s="119"/>
    </row>
    <row r="406" spans="1:11" x14ac:dyDescent="0.25">
      <c r="A406" s="142" t="s">
        <v>597</v>
      </c>
      <c r="B406" s="136" t="s">
        <v>91</v>
      </c>
      <c r="C406" s="144"/>
      <c r="D406" s="144"/>
      <c r="E406" s="144"/>
      <c r="F406" s="144"/>
      <c r="G406" s="145" t="e">
        <f t="shared" si="81"/>
        <v>#DIV/0!</v>
      </c>
      <c r="H406" s="145" t="e">
        <f t="shared" si="79"/>
        <v>#DIV/0!</v>
      </c>
      <c r="J406" s="119"/>
      <c r="K406" s="119"/>
    </row>
    <row r="407" spans="1:11" x14ac:dyDescent="0.25">
      <c r="A407" s="142" t="s">
        <v>598</v>
      </c>
      <c r="B407" s="136" t="s">
        <v>96</v>
      </c>
      <c r="C407" s="144"/>
      <c r="D407" s="144">
        <v>1142</v>
      </c>
      <c r="E407" s="144"/>
      <c r="F407" s="144"/>
      <c r="G407" s="145" t="e">
        <f t="shared" si="81"/>
        <v>#DIV/0!</v>
      </c>
      <c r="H407" s="145">
        <f t="shared" si="79"/>
        <v>0</v>
      </c>
      <c r="J407" s="119"/>
      <c r="K407" s="119"/>
    </row>
    <row r="408" spans="1:11" x14ac:dyDescent="0.25">
      <c r="A408" s="142" t="s">
        <v>97</v>
      </c>
      <c r="B408" s="136" t="s">
        <v>98</v>
      </c>
      <c r="C408" s="143">
        <f>SUM(C409:C421)</f>
        <v>0</v>
      </c>
      <c r="D408" s="143">
        <f t="shared" ref="D408:F408" si="87">SUM(D409:D421)</f>
        <v>5950</v>
      </c>
      <c r="E408" s="143">
        <f t="shared" si="87"/>
        <v>0</v>
      </c>
      <c r="F408" s="143">
        <f t="shared" si="87"/>
        <v>0</v>
      </c>
      <c r="G408" s="138" t="e">
        <f t="shared" si="81"/>
        <v>#DIV/0!</v>
      </c>
      <c r="H408" s="138">
        <f t="shared" si="79"/>
        <v>0</v>
      </c>
      <c r="J408" s="119"/>
      <c r="K408" s="119"/>
    </row>
    <row r="409" spans="1:11" x14ac:dyDescent="0.25">
      <c r="A409" s="142" t="s">
        <v>603</v>
      </c>
      <c r="B409" s="136" t="s">
        <v>102</v>
      </c>
      <c r="C409" s="144"/>
      <c r="D409" s="144">
        <v>1500</v>
      </c>
      <c r="E409" s="144"/>
      <c r="F409" s="144"/>
      <c r="G409" s="145" t="e">
        <f t="shared" si="81"/>
        <v>#DIV/0!</v>
      </c>
      <c r="H409" s="145">
        <f t="shared" si="79"/>
        <v>0</v>
      </c>
      <c r="J409" s="119"/>
      <c r="K409" s="119"/>
    </row>
    <row r="410" spans="1:11" x14ac:dyDescent="0.25">
      <c r="A410" s="142" t="s">
        <v>599</v>
      </c>
      <c r="B410" s="136" t="s">
        <v>104</v>
      </c>
      <c r="C410" s="144"/>
      <c r="D410" s="144"/>
      <c r="E410" s="144"/>
      <c r="F410" s="144"/>
      <c r="G410" s="145" t="e">
        <f t="shared" si="81"/>
        <v>#DIV/0!</v>
      </c>
      <c r="H410" s="145" t="e">
        <f t="shared" si="79"/>
        <v>#DIV/0!</v>
      </c>
      <c r="J410" s="119"/>
      <c r="K410" s="119"/>
    </row>
    <row r="411" spans="1:11" x14ac:dyDescent="0.25">
      <c r="A411" s="142" t="s">
        <v>604</v>
      </c>
      <c r="B411" s="136" t="s">
        <v>106</v>
      </c>
      <c r="C411" s="144"/>
      <c r="D411" s="144">
        <v>405</v>
      </c>
      <c r="E411" s="144"/>
      <c r="F411" s="144"/>
      <c r="G411" s="145" t="e">
        <f t="shared" si="81"/>
        <v>#DIV/0!</v>
      </c>
      <c r="H411" s="145">
        <f t="shared" si="79"/>
        <v>0</v>
      </c>
      <c r="J411" s="119"/>
      <c r="K411" s="119"/>
    </row>
    <row r="412" spans="1:11" x14ac:dyDescent="0.25">
      <c r="A412" s="142" t="s">
        <v>605</v>
      </c>
      <c r="B412" s="136" t="s">
        <v>112</v>
      </c>
      <c r="C412" s="144"/>
      <c r="D412" s="144"/>
      <c r="E412" s="144"/>
      <c r="F412" s="144"/>
      <c r="G412" s="145" t="e">
        <f t="shared" si="81"/>
        <v>#DIV/0!</v>
      </c>
      <c r="H412" s="145" t="e">
        <f t="shared" si="79"/>
        <v>#DIV/0!</v>
      </c>
      <c r="J412" s="119"/>
      <c r="K412" s="119"/>
    </row>
    <row r="413" spans="1:11" x14ac:dyDescent="0.25">
      <c r="A413" s="142" t="s">
        <v>606</v>
      </c>
      <c r="B413" s="136" t="s">
        <v>380</v>
      </c>
      <c r="C413" s="144"/>
      <c r="D413" s="144">
        <v>745</v>
      </c>
      <c r="E413" s="144"/>
      <c r="F413" s="144"/>
      <c r="G413" s="145" t="e">
        <f t="shared" si="81"/>
        <v>#DIV/0!</v>
      </c>
      <c r="H413" s="145">
        <f t="shared" si="79"/>
        <v>0</v>
      </c>
      <c r="J413" s="119"/>
      <c r="K413" s="119"/>
    </row>
    <row r="414" spans="1:11" x14ac:dyDescent="0.25">
      <c r="A414" s="142" t="s">
        <v>612</v>
      </c>
      <c r="B414" s="136" t="s">
        <v>124</v>
      </c>
      <c r="C414" s="144"/>
      <c r="D414" s="144">
        <v>750</v>
      </c>
      <c r="E414" s="144"/>
      <c r="F414" s="144"/>
      <c r="G414" s="145" t="e">
        <f t="shared" si="81"/>
        <v>#DIV/0!</v>
      </c>
      <c r="H414" s="145">
        <f t="shared" si="79"/>
        <v>0</v>
      </c>
      <c r="J414" s="119"/>
      <c r="K414" s="119"/>
    </row>
    <row r="415" spans="1:11" x14ac:dyDescent="0.25">
      <c r="A415" s="142" t="s">
        <v>613</v>
      </c>
      <c r="B415" s="136" t="s">
        <v>126</v>
      </c>
      <c r="C415" s="144"/>
      <c r="D415" s="144"/>
      <c r="E415" s="144"/>
      <c r="F415" s="144"/>
      <c r="G415" s="145" t="e">
        <f t="shared" si="81"/>
        <v>#DIV/0!</v>
      </c>
      <c r="H415" s="145" t="e">
        <f t="shared" si="79"/>
        <v>#DIV/0!</v>
      </c>
      <c r="J415" s="119"/>
      <c r="K415" s="119"/>
    </row>
    <row r="416" spans="1:11" x14ac:dyDescent="0.25">
      <c r="A416" s="142" t="s">
        <v>614</v>
      </c>
      <c r="B416" s="136" t="s">
        <v>128</v>
      </c>
      <c r="C416" s="144"/>
      <c r="D416" s="144"/>
      <c r="E416" s="144"/>
      <c r="F416" s="144"/>
      <c r="G416" s="145" t="e">
        <f t="shared" si="81"/>
        <v>#DIV/0!</v>
      </c>
      <c r="H416" s="145" t="e">
        <f t="shared" si="79"/>
        <v>#DIV/0!</v>
      </c>
      <c r="J416" s="119"/>
      <c r="K416" s="119"/>
    </row>
    <row r="417" spans="1:11" x14ac:dyDescent="0.25">
      <c r="A417" s="142" t="s">
        <v>616</v>
      </c>
      <c r="B417" s="136" t="s">
        <v>132</v>
      </c>
      <c r="C417" s="144"/>
      <c r="D417" s="144"/>
      <c r="E417" s="144"/>
      <c r="F417" s="144"/>
      <c r="G417" s="145" t="e">
        <f t="shared" si="81"/>
        <v>#DIV/0!</v>
      </c>
      <c r="H417" s="145" t="e">
        <f t="shared" si="79"/>
        <v>#DIV/0!</v>
      </c>
      <c r="J417" s="119"/>
      <c r="K417" s="119"/>
    </row>
    <row r="418" spans="1:11" x14ac:dyDescent="0.25">
      <c r="A418" s="142" t="s">
        <v>617</v>
      </c>
      <c r="B418" s="136" t="s">
        <v>136</v>
      </c>
      <c r="C418" s="144"/>
      <c r="D418" s="144"/>
      <c r="E418" s="144"/>
      <c r="F418" s="144"/>
      <c r="G418" s="145" t="e">
        <f t="shared" si="81"/>
        <v>#DIV/0!</v>
      </c>
      <c r="H418" s="145" t="e">
        <f t="shared" si="79"/>
        <v>#DIV/0!</v>
      </c>
      <c r="J418" s="119"/>
      <c r="K418" s="119"/>
    </row>
    <row r="419" spans="1:11" x14ac:dyDescent="0.25">
      <c r="A419" s="142" t="s">
        <v>619</v>
      </c>
      <c r="B419" s="136" t="s">
        <v>140</v>
      </c>
      <c r="C419" s="144"/>
      <c r="D419" s="144">
        <v>2550</v>
      </c>
      <c r="E419" s="144"/>
      <c r="F419" s="144"/>
      <c r="G419" s="145" t="e">
        <f t="shared" si="81"/>
        <v>#DIV/0!</v>
      </c>
      <c r="H419" s="145">
        <f t="shared" si="79"/>
        <v>0</v>
      </c>
      <c r="J419" s="119"/>
      <c r="K419" s="119"/>
    </row>
    <row r="420" spans="1:11" x14ac:dyDescent="0.25">
      <c r="A420" s="142" t="s">
        <v>620</v>
      </c>
      <c r="B420" s="136" t="s">
        <v>142</v>
      </c>
      <c r="C420" s="144"/>
      <c r="D420" s="144"/>
      <c r="E420" s="144"/>
      <c r="F420" s="144"/>
      <c r="G420" s="145" t="e">
        <f t="shared" si="81"/>
        <v>#DIV/0!</v>
      </c>
      <c r="H420" s="145" t="e">
        <f t="shared" si="79"/>
        <v>#DIV/0!</v>
      </c>
      <c r="J420" s="119"/>
      <c r="K420" s="119"/>
    </row>
    <row r="421" spans="1:11" x14ac:dyDescent="0.25">
      <c r="A421" s="142" t="s">
        <v>623</v>
      </c>
      <c r="B421" s="136" t="s">
        <v>624</v>
      </c>
      <c r="C421" s="144"/>
      <c r="D421" s="144"/>
      <c r="E421" s="144"/>
      <c r="F421" s="144"/>
      <c r="G421" s="145" t="e">
        <f t="shared" si="81"/>
        <v>#DIV/0!</v>
      </c>
      <c r="H421" s="145" t="e">
        <f t="shared" si="79"/>
        <v>#DIV/0!</v>
      </c>
      <c r="J421" s="119"/>
      <c r="K421" s="119"/>
    </row>
    <row r="422" spans="1:11" x14ac:dyDescent="0.25">
      <c r="A422" s="142" t="s">
        <v>174</v>
      </c>
      <c r="B422" s="136" t="s">
        <v>175</v>
      </c>
      <c r="C422" s="143">
        <f>SUM(C423:C424)</f>
        <v>6320</v>
      </c>
      <c r="D422" s="143">
        <f t="shared" ref="D422:F422" si="88">SUM(D423:D424)</f>
        <v>27405</v>
      </c>
      <c r="E422" s="143">
        <f t="shared" si="88"/>
        <v>0</v>
      </c>
      <c r="F422" s="143">
        <f t="shared" si="88"/>
        <v>0</v>
      </c>
      <c r="G422" s="138">
        <f t="shared" si="81"/>
        <v>0</v>
      </c>
      <c r="H422" s="138">
        <f t="shared" si="79"/>
        <v>0</v>
      </c>
      <c r="J422" s="119"/>
      <c r="K422" s="119"/>
    </row>
    <row r="423" spans="1:11" x14ac:dyDescent="0.25">
      <c r="A423" s="142" t="s">
        <v>627</v>
      </c>
      <c r="B423" s="136" t="s">
        <v>645</v>
      </c>
      <c r="C423" s="144">
        <v>6320</v>
      </c>
      <c r="D423" s="144">
        <v>27405</v>
      </c>
      <c r="E423" s="144"/>
      <c r="F423" s="144"/>
      <c r="G423" s="145">
        <f t="shared" si="81"/>
        <v>0</v>
      </c>
      <c r="H423" s="145">
        <f t="shared" si="79"/>
        <v>0</v>
      </c>
      <c r="J423" s="119"/>
      <c r="K423" s="119"/>
    </row>
    <row r="424" spans="1:11" x14ac:dyDescent="0.25">
      <c r="A424" s="142" t="s">
        <v>638</v>
      </c>
      <c r="B424" s="136" t="s">
        <v>639</v>
      </c>
      <c r="C424" s="144"/>
      <c r="D424" s="144"/>
      <c r="E424" s="144"/>
      <c r="F424" s="144"/>
      <c r="G424" s="145" t="e">
        <f t="shared" si="81"/>
        <v>#DIV/0!</v>
      </c>
      <c r="H424" s="145" t="e">
        <f t="shared" si="79"/>
        <v>#DIV/0!</v>
      </c>
      <c r="J424" s="119"/>
      <c r="K424" s="119"/>
    </row>
    <row r="425" spans="1:11" x14ac:dyDescent="0.25">
      <c r="A425" s="141" t="s">
        <v>56</v>
      </c>
      <c r="B425" s="136" t="s">
        <v>226</v>
      </c>
      <c r="C425" s="143">
        <f>C426</f>
        <v>0</v>
      </c>
      <c r="D425" s="143">
        <f t="shared" ref="D425:F426" si="89">D426</f>
        <v>1530</v>
      </c>
      <c r="E425" s="143">
        <f t="shared" si="89"/>
        <v>0</v>
      </c>
      <c r="F425" s="143">
        <f t="shared" si="89"/>
        <v>0</v>
      </c>
      <c r="G425" s="138" t="e">
        <f t="shared" si="81"/>
        <v>#DIV/0!</v>
      </c>
      <c r="H425" s="138">
        <f t="shared" si="79"/>
        <v>0</v>
      </c>
      <c r="J425" s="119"/>
      <c r="K425" s="119"/>
    </row>
    <row r="426" spans="1:11" x14ac:dyDescent="0.25">
      <c r="A426" s="142" t="s">
        <v>232</v>
      </c>
      <c r="B426" s="136" t="s">
        <v>233</v>
      </c>
      <c r="C426" s="143">
        <f>C427</f>
        <v>0</v>
      </c>
      <c r="D426" s="143">
        <f t="shared" si="89"/>
        <v>1530</v>
      </c>
      <c r="E426" s="143">
        <f t="shared" si="89"/>
        <v>0</v>
      </c>
      <c r="F426" s="143">
        <f t="shared" si="89"/>
        <v>0</v>
      </c>
      <c r="G426" s="138" t="e">
        <f t="shared" si="81"/>
        <v>#DIV/0!</v>
      </c>
      <c r="H426" s="138">
        <f t="shared" si="79"/>
        <v>0</v>
      </c>
      <c r="J426" s="119"/>
      <c r="K426" s="119"/>
    </row>
    <row r="427" spans="1:11" x14ac:dyDescent="0.25">
      <c r="A427" s="142" t="s">
        <v>632</v>
      </c>
      <c r="B427" s="136" t="s">
        <v>243</v>
      </c>
      <c r="C427" s="144"/>
      <c r="D427" s="144">
        <v>1530</v>
      </c>
      <c r="E427" s="144"/>
      <c r="F427" s="144"/>
      <c r="G427" s="145" t="e">
        <f t="shared" si="81"/>
        <v>#DIV/0!</v>
      </c>
      <c r="H427" s="145">
        <f t="shared" si="79"/>
        <v>0</v>
      </c>
      <c r="J427" s="119"/>
      <c r="K427" s="119"/>
    </row>
    <row r="428" spans="1:11" x14ac:dyDescent="0.25">
      <c r="A428" s="140" t="s">
        <v>532</v>
      </c>
      <c r="B428" s="136" t="s">
        <v>533</v>
      </c>
      <c r="C428" s="143">
        <f>C429+C456</f>
        <v>229747</v>
      </c>
      <c r="D428" s="143">
        <f t="shared" ref="D428:F428" si="90">D429+D456</f>
        <v>308310</v>
      </c>
      <c r="E428" s="143">
        <f t="shared" si="90"/>
        <v>0</v>
      </c>
      <c r="F428" s="143">
        <f t="shared" si="90"/>
        <v>94043.44</v>
      </c>
      <c r="G428" s="138">
        <f t="shared" si="81"/>
        <v>0.41</v>
      </c>
      <c r="H428" s="138">
        <f t="shared" si="79"/>
        <v>0.31</v>
      </c>
      <c r="J428" s="119"/>
      <c r="K428" s="119"/>
    </row>
    <row r="429" spans="1:11" x14ac:dyDescent="0.25">
      <c r="A429" s="141" t="s">
        <v>80</v>
      </c>
      <c r="B429" s="136" t="s">
        <v>81</v>
      </c>
      <c r="C429" s="143">
        <f>C430+C434+C453</f>
        <v>229747</v>
      </c>
      <c r="D429" s="143">
        <f t="shared" ref="D429:F429" si="91">D430+D434+D453</f>
        <v>299640</v>
      </c>
      <c r="E429" s="143">
        <f t="shared" si="91"/>
        <v>0</v>
      </c>
      <c r="F429" s="143">
        <f t="shared" si="91"/>
        <v>94043.44</v>
      </c>
      <c r="G429" s="138">
        <f t="shared" si="81"/>
        <v>0.41</v>
      </c>
      <c r="H429" s="138">
        <f t="shared" si="79"/>
        <v>0.31</v>
      </c>
      <c r="J429" s="119"/>
      <c r="K429" s="119"/>
    </row>
    <row r="430" spans="1:11" x14ac:dyDescent="0.25">
      <c r="A430" s="142" t="s">
        <v>82</v>
      </c>
      <c r="B430" s="136" t="s">
        <v>83</v>
      </c>
      <c r="C430" s="143">
        <f>SUM(C431:C433)</f>
        <v>74572</v>
      </c>
      <c r="D430" s="143">
        <f t="shared" ref="D430:F430" si="92">SUM(D431:D433)</f>
        <v>40460</v>
      </c>
      <c r="E430" s="143">
        <f t="shared" si="92"/>
        <v>0</v>
      </c>
      <c r="F430" s="143">
        <f t="shared" si="92"/>
        <v>3591.27</v>
      </c>
      <c r="G430" s="138">
        <f t="shared" si="81"/>
        <v>0.05</v>
      </c>
      <c r="H430" s="138">
        <f t="shared" si="79"/>
        <v>0.09</v>
      </c>
    </row>
    <row r="431" spans="1:11" x14ac:dyDescent="0.25">
      <c r="A431" s="142" t="s">
        <v>595</v>
      </c>
      <c r="B431" s="136" t="s">
        <v>87</v>
      </c>
      <c r="C431" s="144">
        <v>62588</v>
      </c>
      <c r="D431" s="144">
        <v>33987</v>
      </c>
      <c r="E431" s="144"/>
      <c r="F431" s="144">
        <v>3229.37</v>
      </c>
      <c r="G431" s="145">
        <f t="shared" si="81"/>
        <v>0.05</v>
      </c>
      <c r="H431" s="145">
        <f t="shared" si="79"/>
        <v>0.1</v>
      </c>
      <c r="J431" s="119"/>
      <c r="K431" s="119"/>
    </row>
    <row r="432" spans="1:11" x14ac:dyDescent="0.25">
      <c r="A432" s="142" t="s">
        <v>597</v>
      </c>
      <c r="B432" s="136" t="s">
        <v>91</v>
      </c>
      <c r="C432" s="144">
        <v>1800</v>
      </c>
      <c r="D432" s="144"/>
      <c r="E432" s="144"/>
      <c r="F432" s="144"/>
      <c r="G432" s="145">
        <f t="shared" si="81"/>
        <v>0</v>
      </c>
      <c r="H432" s="145" t="e">
        <f t="shared" si="79"/>
        <v>#DIV/0!</v>
      </c>
      <c r="J432" s="119"/>
      <c r="K432" s="119"/>
    </row>
    <row r="433" spans="1:11" x14ac:dyDescent="0.25">
      <c r="A433" s="142" t="s">
        <v>598</v>
      </c>
      <c r="B433" s="136" t="s">
        <v>96</v>
      </c>
      <c r="C433" s="144">
        <v>10184</v>
      </c>
      <c r="D433" s="144">
        <v>6473</v>
      </c>
      <c r="E433" s="144"/>
      <c r="F433" s="144">
        <v>361.9</v>
      </c>
      <c r="G433" s="145">
        <f t="shared" si="81"/>
        <v>0.04</v>
      </c>
      <c r="H433" s="145">
        <f t="shared" si="79"/>
        <v>0.06</v>
      </c>
      <c r="J433" s="119"/>
      <c r="K433" s="119"/>
    </row>
    <row r="434" spans="1:11" x14ac:dyDescent="0.25">
      <c r="A434" s="142" t="s">
        <v>97</v>
      </c>
      <c r="B434" s="136" t="s">
        <v>98</v>
      </c>
      <c r="C434" s="143">
        <f>SUM(C435:C452)</f>
        <v>40929</v>
      </c>
      <c r="D434" s="143">
        <f t="shared" ref="D434:F434" si="93">SUM(D435:D452)</f>
        <v>103885</v>
      </c>
      <c r="E434" s="143">
        <f t="shared" si="93"/>
        <v>0</v>
      </c>
      <c r="F434" s="143">
        <f t="shared" si="93"/>
        <v>1028.96</v>
      </c>
      <c r="G434" s="138">
        <f t="shared" si="81"/>
        <v>0.03</v>
      </c>
      <c r="H434" s="138">
        <f t="shared" si="79"/>
        <v>0.01</v>
      </c>
      <c r="J434" s="119"/>
      <c r="K434" s="119"/>
    </row>
    <row r="435" spans="1:11" x14ac:dyDescent="0.25">
      <c r="A435" s="142" t="s">
        <v>603</v>
      </c>
      <c r="B435" s="136" t="s">
        <v>102</v>
      </c>
      <c r="C435" s="144"/>
      <c r="D435" s="144">
        <v>8500</v>
      </c>
      <c r="E435" s="144"/>
      <c r="F435" s="144"/>
      <c r="G435" s="145" t="e">
        <f t="shared" si="81"/>
        <v>#DIV/0!</v>
      </c>
      <c r="H435" s="145">
        <f t="shared" si="79"/>
        <v>0</v>
      </c>
      <c r="J435" s="119"/>
      <c r="K435" s="119"/>
    </row>
    <row r="436" spans="1:11" x14ac:dyDescent="0.25">
      <c r="A436" s="142" t="s">
        <v>599</v>
      </c>
      <c r="B436" s="136" t="s">
        <v>104</v>
      </c>
      <c r="C436" s="144">
        <v>796</v>
      </c>
      <c r="D436" s="144"/>
      <c r="E436" s="144"/>
      <c r="F436" s="144">
        <v>25.96</v>
      </c>
      <c r="G436" s="145">
        <f t="shared" si="81"/>
        <v>0.03</v>
      </c>
      <c r="H436" s="145" t="e">
        <f t="shared" si="79"/>
        <v>#DIV/0!</v>
      </c>
      <c r="J436" s="119"/>
      <c r="K436" s="119"/>
    </row>
    <row r="437" spans="1:11" x14ac:dyDescent="0.25">
      <c r="A437" s="142" t="s">
        <v>604</v>
      </c>
      <c r="B437" s="136" t="s">
        <v>106</v>
      </c>
      <c r="C437" s="144"/>
      <c r="D437" s="144">
        <v>2295</v>
      </c>
      <c r="E437" s="144"/>
      <c r="F437" s="144"/>
      <c r="G437" s="145" t="e">
        <f t="shared" si="81"/>
        <v>#DIV/0!</v>
      </c>
      <c r="H437" s="145">
        <f t="shared" si="79"/>
        <v>0</v>
      </c>
      <c r="J437" s="119"/>
      <c r="K437" s="119"/>
    </row>
    <row r="438" spans="1:11" x14ac:dyDescent="0.25">
      <c r="A438" s="142" t="s">
        <v>605</v>
      </c>
      <c r="B438" s="136" t="s">
        <v>112</v>
      </c>
      <c r="C438" s="144"/>
      <c r="D438" s="144"/>
      <c r="E438" s="144"/>
      <c r="F438" s="144"/>
      <c r="G438" s="145" t="e">
        <f t="shared" si="81"/>
        <v>#DIV/0!</v>
      </c>
      <c r="H438" s="145" t="e">
        <f t="shared" si="79"/>
        <v>#DIV/0!</v>
      </c>
      <c r="J438" s="119"/>
      <c r="K438" s="119"/>
    </row>
    <row r="439" spans="1:11" x14ac:dyDescent="0.25">
      <c r="A439" s="142" t="s">
        <v>606</v>
      </c>
      <c r="B439" s="136" t="s">
        <v>380</v>
      </c>
      <c r="C439" s="144">
        <v>33669</v>
      </c>
      <c r="D439" s="144">
        <v>74390</v>
      </c>
      <c r="E439" s="144"/>
      <c r="F439" s="144"/>
      <c r="G439" s="145">
        <f t="shared" si="81"/>
        <v>0</v>
      </c>
      <c r="H439" s="145">
        <f t="shared" si="79"/>
        <v>0</v>
      </c>
      <c r="J439" s="119"/>
      <c r="K439" s="119"/>
    </row>
    <row r="440" spans="1:11" x14ac:dyDescent="0.25">
      <c r="A440" s="142">
        <v>3223</v>
      </c>
      <c r="B440" s="136" t="s">
        <v>114</v>
      </c>
      <c r="C440" s="144">
        <v>293</v>
      </c>
      <c r="D440" s="144"/>
      <c r="E440" s="144"/>
      <c r="F440" s="144"/>
      <c r="G440" s="145"/>
      <c r="H440" s="145" t="e">
        <f t="shared" si="79"/>
        <v>#DIV/0!</v>
      </c>
      <c r="J440" s="119"/>
      <c r="K440" s="119"/>
    </row>
    <row r="441" spans="1:11" x14ac:dyDescent="0.25">
      <c r="A441" s="142">
        <v>3224</v>
      </c>
      <c r="B441" s="136" t="s">
        <v>116</v>
      </c>
      <c r="C441" s="144"/>
      <c r="D441" s="144"/>
      <c r="E441" s="144"/>
      <c r="F441" s="144"/>
      <c r="G441" s="145" t="e">
        <f t="shared" si="81"/>
        <v>#DIV/0!</v>
      </c>
      <c r="H441" s="145" t="e">
        <f t="shared" si="79"/>
        <v>#DIV/0!</v>
      </c>
      <c r="J441" s="119"/>
      <c r="K441" s="119"/>
    </row>
    <row r="442" spans="1:11" x14ac:dyDescent="0.25">
      <c r="A442" s="142">
        <v>3225</v>
      </c>
      <c r="B442" s="136" t="s">
        <v>132</v>
      </c>
      <c r="C442" s="144">
        <v>157</v>
      </c>
      <c r="D442" s="144"/>
      <c r="E442" s="144"/>
      <c r="F442" s="144"/>
      <c r="G442" s="145">
        <f t="shared" si="81"/>
        <v>0</v>
      </c>
      <c r="H442" s="145" t="e">
        <f t="shared" si="79"/>
        <v>#DIV/0!</v>
      </c>
      <c r="J442" s="119"/>
      <c r="K442" s="119"/>
    </row>
    <row r="443" spans="1:11" x14ac:dyDescent="0.25">
      <c r="A443" s="142" t="s">
        <v>612</v>
      </c>
      <c r="B443" s="136" t="s">
        <v>124</v>
      </c>
      <c r="C443" s="144">
        <v>3363</v>
      </c>
      <c r="D443" s="144">
        <v>4250</v>
      </c>
      <c r="E443" s="144"/>
      <c r="F443" s="144"/>
      <c r="G443" s="145">
        <f t="shared" si="81"/>
        <v>0</v>
      </c>
      <c r="H443" s="145">
        <f t="shared" si="79"/>
        <v>0</v>
      </c>
      <c r="J443" s="119"/>
      <c r="K443" s="119"/>
    </row>
    <row r="444" spans="1:11" x14ac:dyDescent="0.25">
      <c r="A444" s="142" t="s">
        <v>613</v>
      </c>
      <c r="B444" s="136" t="s">
        <v>126</v>
      </c>
      <c r="C444" s="144">
        <v>1855</v>
      </c>
      <c r="D444" s="144"/>
      <c r="E444" s="144"/>
      <c r="F444" s="144"/>
      <c r="G444" s="145">
        <f t="shared" si="81"/>
        <v>0</v>
      </c>
      <c r="H444" s="145" t="e">
        <f t="shared" si="79"/>
        <v>#DIV/0!</v>
      </c>
      <c r="J444" s="119"/>
      <c r="K444" s="119"/>
    </row>
    <row r="445" spans="1:11" x14ac:dyDescent="0.25">
      <c r="A445" s="142" t="s">
        <v>614</v>
      </c>
      <c r="B445" s="136" t="s">
        <v>128</v>
      </c>
      <c r="C445" s="144"/>
      <c r="D445" s="144"/>
      <c r="E445" s="144"/>
      <c r="F445" s="144"/>
      <c r="G445" s="145" t="e">
        <f t="shared" si="81"/>
        <v>#DIV/0!</v>
      </c>
      <c r="H445" s="145" t="e">
        <f t="shared" si="79"/>
        <v>#DIV/0!</v>
      </c>
      <c r="J445" s="119"/>
      <c r="K445" s="119"/>
    </row>
    <row r="446" spans="1:11" x14ac:dyDescent="0.25">
      <c r="A446" s="142" t="s">
        <v>616</v>
      </c>
      <c r="B446" s="136" t="s">
        <v>132</v>
      </c>
      <c r="C446" s="144"/>
      <c r="D446" s="144"/>
      <c r="E446" s="144"/>
      <c r="F446" s="144"/>
      <c r="G446" s="145" t="e">
        <f t="shared" si="81"/>
        <v>#DIV/0!</v>
      </c>
      <c r="H446" s="145" t="e">
        <f t="shared" si="79"/>
        <v>#DIV/0!</v>
      </c>
      <c r="J446" s="119"/>
      <c r="K446" s="119"/>
    </row>
    <row r="447" spans="1:11" x14ac:dyDescent="0.25">
      <c r="A447" s="142" t="s">
        <v>617</v>
      </c>
      <c r="B447" s="136" t="s">
        <v>136</v>
      </c>
      <c r="C447" s="144"/>
      <c r="D447" s="144"/>
      <c r="E447" s="144"/>
      <c r="F447" s="144"/>
      <c r="G447" s="145" t="e">
        <f t="shared" si="81"/>
        <v>#DIV/0!</v>
      </c>
      <c r="H447" s="145" t="e">
        <f t="shared" si="79"/>
        <v>#DIV/0!</v>
      </c>
      <c r="J447" s="119"/>
      <c r="K447" s="119"/>
    </row>
    <row r="448" spans="1:11" x14ac:dyDescent="0.25">
      <c r="A448" s="142">
        <v>3238</v>
      </c>
      <c r="B448" s="136" t="s">
        <v>138</v>
      </c>
      <c r="C448" s="144"/>
      <c r="D448" s="144"/>
      <c r="E448" s="144"/>
      <c r="F448" s="144"/>
      <c r="G448" s="145" t="e">
        <f t="shared" si="81"/>
        <v>#DIV/0!</v>
      </c>
      <c r="H448" s="145" t="e">
        <f t="shared" si="79"/>
        <v>#DIV/0!</v>
      </c>
      <c r="J448" s="119"/>
      <c r="K448" s="119"/>
    </row>
    <row r="449" spans="1:11" x14ac:dyDescent="0.25">
      <c r="A449" s="142" t="s">
        <v>619</v>
      </c>
      <c r="B449" s="136" t="s">
        <v>140</v>
      </c>
      <c r="C449" s="144"/>
      <c r="D449" s="144">
        <v>14450</v>
      </c>
      <c r="E449" s="144"/>
      <c r="F449" s="144"/>
      <c r="G449" s="145" t="e">
        <f t="shared" si="81"/>
        <v>#DIV/0!</v>
      </c>
      <c r="H449" s="145">
        <f t="shared" si="79"/>
        <v>0</v>
      </c>
      <c r="J449" s="119"/>
      <c r="K449" s="119"/>
    </row>
    <row r="450" spans="1:11" x14ac:dyDescent="0.25">
      <c r="A450" s="142" t="s">
        <v>620</v>
      </c>
      <c r="B450" s="136" t="s">
        <v>142</v>
      </c>
      <c r="C450" s="144">
        <v>796</v>
      </c>
      <c r="D450" s="144"/>
      <c r="E450" s="144"/>
      <c r="F450" s="144"/>
      <c r="G450" s="145">
        <f t="shared" si="81"/>
        <v>0</v>
      </c>
      <c r="H450" s="145" t="e">
        <f t="shared" si="79"/>
        <v>#DIV/0!</v>
      </c>
      <c r="J450" s="119"/>
      <c r="K450" s="119"/>
    </row>
    <row r="451" spans="1:11" x14ac:dyDescent="0.25">
      <c r="A451" s="142">
        <v>3293</v>
      </c>
      <c r="B451" s="136" t="s">
        <v>151</v>
      </c>
      <c r="C451" s="144"/>
      <c r="D451" s="144"/>
      <c r="E451" s="144"/>
      <c r="F451" s="144">
        <v>1003</v>
      </c>
      <c r="G451" s="145" t="e">
        <f t="shared" si="81"/>
        <v>#DIV/0!</v>
      </c>
      <c r="H451" s="145" t="e">
        <f t="shared" si="79"/>
        <v>#DIV/0!</v>
      </c>
      <c r="J451" s="119"/>
      <c r="K451" s="119"/>
    </row>
    <row r="452" spans="1:11" x14ac:dyDescent="0.25">
      <c r="A452" s="142" t="s">
        <v>623</v>
      </c>
      <c r="B452" s="136" t="s">
        <v>624</v>
      </c>
      <c r="C452" s="144"/>
      <c r="D452" s="144"/>
      <c r="E452" s="144"/>
      <c r="F452" s="144"/>
      <c r="G452" s="145" t="e">
        <f t="shared" si="81"/>
        <v>#DIV/0!</v>
      </c>
      <c r="H452" s="145" t="e">
        <f t="shared" si="79"/>
        <v>#DIV/0!</v>
      </c>
      <c r="J452" s="119"/>
      <c r="K452" s="119"/>
    </row>
    <row r="453" spans="1:11" x14ac:dyDescent="0.25">
      <c r="A453" s="142" t="s">
        <v>174</v>
      </c>
      <c r="B453" s="136" t="s">
        <v>175</v>
      </c>
      <c r="C453" s="143">
        <f>SUM(C454:C455)</f>
        <v>114246</v>
      </c>
      <c r="D453" s="143">
        <f t="shared" ref="D453:F453" si="94">SUM(D454:D455)</f>
        <v>155295</v>
      </c>
      <c r="E453" s="143">
        <f t="shared" si="94"/>
        <v>0</v>
      </c>
      <c r="F453" s="143">
        <f t="shared" si="94"/>
        <v>89423.21</v>
      </c>
      <c r="G453" s="138">
        <f t="shared" si="81"/>
        <v>0.78</v>
      </c>
      <c r="H453" s="138">
        <f t="shared" si="79"/>
        <v>0.57999999999999996</v>
      </c>
      <c r="J453" s="119"/>
      <c r="K453" s="119"/>
    </row>
    <row r="454" spans="1:11" x14ac:dyDescent="0.25">
      <c r="A454" s="142" t="s">
        <v>627</v>
      </c>
      <c r="B454" s="136" t="s">
        <v>645</v>
      </c>
      <c r="C454" s="144"/>
      <c r="D454" s="144"/>
      <c r="E454" s="144"/>
      <c r="F454" s="144"/>
      <c r="G454" s="145" t="e">
        <f t="shared" si="81"/>
        <v>#DIV/0!</v>
      </c>
      <c r="H454" s="145" t="e">
        <f t="shared" si="79"/>
        <v>#DIV/0!</v>
      </c>
      <c r="J454" s="119"/>
      <c r="K454" s="119"/>
    </row>
    <row r="455" spans="1:11" x14ac:dyDescent="0.25">
      <c r="A455" s="142" t="s">
        <v>638</v>
      </c>
      <c r="B455" s="136" t="s">
        <v>639</v>
      </c>
      <c r="C455" s="144">
        <v>114246</v>
      </c>
      <c r="D455" s="144">
        <v>155295</v>
      </c>
      <c r="E455" s="144"/>
      <c r="F455" s="144">
        <v>89423.21</v>
      </c>
      <c r="G455" s="145">
        <f t="shared" si="81"/>
        <v>0.78</v>
      </c>
      <c r="H455" s="145">
        <f t="shared" si="79"/>
        <v>0.57999999999999996</v>
      </c>
      <c r="J455" s="119"/>
      <c r="K455" s="119"/>
    </row>
    <row r="456" spans="1:11" x14ac:dyDescent="0.25">
      <c r="A456" s="141" t="s">
        <v>56</v>
      </c>
      <c r="B456" s="136" t="s">
        <v>226</v>
      </c>
      <c r="C456" s="143">
        <f>C457</f>
        <v>0</v>
      </c>
      <c r="D456" s="143">
        <f t="shared" ref="D456:F457" si="95">D457</f>
        <v>8670</v>
      </c>
      <c r="E456" s="143">
        <f t="shared" si="95"/>
        <v>0</v>
      </c>
      <c r="F456" s="143">
        <f t="shared" si="95"/>
        <v>0</v>
      </c>
      <c r="G456" s="138" t="e">
        <f t="shared" si="81"/>
        <v>#DIV/0!</v>
      </c>
      <c r="H456" s="138">
        <f t="shared" si="79"/>
        <v>0</v>
      </c>
      <c r="J456" s="119"/>
      <c r="K456" s="119"/>
    </row>
    <row r="457" spans="1:11" x14ac:dyDescent="0.25">
      <c r="A457" s="142" t="s">
        <v>232</v>
      </c>
      <c r="B457" s="136" t="s">
        <v>233</v>
      </c>
      <c r="C457" s="143">
        <f>C458</f>
        <v>0</v>
      </c>
      <c r="D457" s="143">
        <f t="shared" si="95"/>
        <v>8670</v>
      </c>
      <c r="E457" s="143">
        <f t="shared" si="95"/>
        <v>0</v>
      </c>
      <c r="F457" s="143">
        <f t="shared" si="95"/>
        <v>0</v>
      </c>
      <c r="G457" s="138" t="e">
        <f t="shared" si="81"/>
        <v>#DIV/0!</v>
      </c>
      <c r="H457" s="138">
        <f t="shared" ref="H457:H471" si="96">ROUND(F457/D457,2)</f>
        <v>0</v>
      </c>
      <c r="J457" s="119"/>
      <c r="K457" s="119"/>
    </row>
    <row r="458" spans="1:11" x14ac:dyDescent="0.25">
      <c r="A458" s="142" t="s">
        <v>632</v>
      </c>
      <c r="B458" s="136" t="s">
        <v>243</v>
      </c>
      <c r="C458" s="144"/>
      <c r="D458" s="144">
        <v>8670</v>
      </c>
      <c r="E458" s="144"/>
      <c r="F458" s="144"/>
      <c r="G458" s="145" t="e">
        <f t="shared" si="81"/>
        <v>#DIV/0!</v>
      </c>
      <c r="H458" s="145">
        <f t="shared" si="96"/>
        <v>0</v>
      </c>
      <c r="J458" s="119"/>
      <c r="K458" s="119"/>
    </row>
    <row r="459" spans="1:11" x14ac:dyDescent="0.25">
      <c r="A459" s="135" t="s">
        <v>539</v>
      </c>
      <c r="B459" s="136" t="s">
        <v>540</v>
      </c>
      <c r="C459" s="143">
        <f>C460</f>
        <v>130762</v>
      </c>
      <c r="D459" s="143">
        <f t="shared" ref="D459:F461" si="97">D460</f>
        <v>100000</v>
      </c>
      <c r="E459" s="143">
        <f t="shared" si="97"/>
        <v>0</v>
      </c>
      <c r="F459" s="143">
        <f t="shared" si="97"/>
        <v>37344.519999999997</v>
      </c>
      <c r="G459" s="138">
        <f t="shared" si="81"/>
        <v>0.28999999999999998</v>
      </c>
      <c r="H459" s="138">
        <f t="shared" si="96"/>
        <v>0.37</v>
      </c>
      <c r="J459" s="119"/>
      <c r="K459" s="119"/>
    </row>
    <row r="460" spans="1:11" x14ac:dyDescent="0.25">
      <c r="A460" s="139" t="s">
        <v>593</v>
      </c>
      <c r="B460" s="136" t="s">
        <v>594</v>
      </c>
      <c r="C460" s="143">
        <f>C461</f>
        <v>130762</v>
      </c>
      <c r="D460" s="143">
        <f t="shared" si="97"/>
        <v>100000</v>
      </c>
      <c r="E460" s="143">
        <f t="shared" si="97"/>
        <v>0</v>
      </c>
      <c r="F460" s="143">
        <f t="shared" si="97"/>
        <v>37344.519999999997</v>
      </c>
      <c r="G460" s="138">
        <f t="shared" si="81"/>
        <v>0.28999999999999998</v>
      </c>
      <c r="H460" s="138">
        <f t="shared" si="96"/>
        <v>0.37</v>
      </c>
      <c r="J460" s="119"/>
      <c r="K460" s="119"/>
    </row>
    <row r="461" spans="1:11" x14ac:dyDescent="0.25">
      <c r="A461" s="140" t="s">
        <v>55</v>
      </c>
      <c r="B461" s="136" t="s">
        <v>54</v>
      </c>
      <c r="C461" s="143">
        <f>C462</f>
        <v>130762</v>
      </c>
      <c r="D461" s="143">
        <f t="shared" si="97"/>
        <v>100000</v>
      </c>
      <c r="E461" s="143">
        <f t="shared" si="97"/>
        <v>0</v>
      </c>
      <c r="F461" s="143">
        <f t="shared" si="97"/>
        <v>37344.519999999997</v>
      </c>
      <c r="G461" s="138">
        <f t="shared" si="81"/>
        <v>0.28999999999999998</v>
      </c>
      <c r="H461" s="138">
        <f t="shared" si="96"/>
        <v>0.37</v>
      </c>
      <c r="J461" s="119"/>
      <c r="K461" s="119"/>
    </row>
    <row r="462" spans="1:11" x14ac:dyDescent="0.25">
      <c r="A462" s="141" t="s">
        <v>80</v>
      </c>
      <c r="B462" s="136" t="s">
        <v>81</v>
      </c>
      <c r="C462" s="143">
        <f>C463+C467+C470</f>
        <v>130762</v>
      </c>
      <c r="D462" s="143">
        <f>D463+D467+D470</f>
        <v>100000</v>
      </c>
      <c r="E462" s="143">
        <f>E463+E467+E470</f>
        <v>0</v>
      </c>
      <c r="F462" s="143">
        <f>F463+F467+F470</f>
        <v>37344.519999999997</v>
      </c>
      <c r="G462" s="138">
        <f t="shared" ref="G462:G471" si="98">ROUND(F462/C462,2)</f>
        <v>0.28999999999999998</v>
      </c>
      <c r="H462" s="138">
        <f t="shared" si="96"/>
        <v>0.37</v>
      </c>
      <c r="J462" s="119"/>
      <c r="K462" s="119"/>
    </row>
    <row r="463" spans="1:11" x14ac:dyDescent="0.25">
      <c r="A463" s="142" t="s">
        <v>82</v>
      </c>
      <c r="B463" s="136" t="s">
        <v>83</v>
      </c>
      <c r="C463" s="143">
        <f>SUM(C464:C465)</f>
        <v>87738</v>
      </c>
      <c r="D463" s="143">
        <f>SUM(D464:D465)</f>
        <v>50000</v>
      </c>
      <c r="E463" s="143">
        <f>SUM(E464:E465)</f>
        <v>0</v>
      </c>
      <c r="F463" s="143">
        <f>SUM(F464:F466)</f>
        <v>25059.7</v>
      </c>
      <c r="G463" s="138">
        <f t="shared" si="98"/>
        <v>0.28999999999999998</v>
      </c>
      <c r="H463" s="138">
        <f t="shared" si="96"/>
        <v>0.5</v>
      </c>
    </row>
    <row r="464" spans="1:11" x14ac:dyDescent="0.25">
      <c r="A464" s="142" t="s">
        <v>595</v>
      </c>
      <c r="B464" s="136" t="s">
        <v>87</v>
      </c>
      <c r="C464" s="144">
        <v>73182</v>
      </c>
      <c r="D464" s="144">
        <v>41750</v>
      </c>
      <c r="E464" s="144"/>
      <c r="F464" s="144">
        <v>20332.86</v>
      </c>
      <c r="G464" s="145">
        <f t="shared" si="98"/>
        <v>0.28000000000000003</v>
      </c>
      <c r="H464" s="145">
        <f t="shared" si="96"/>
        <v>0.49</v>
      </c>
      <c r="J464" s="119"/>
      <c r="K464" s="119"/>
    </row>
    <row r="465" spans="1:11" x14ac:dyDescent="0.25">
      <c r="A465" s="142" t="s">
        <v>598</v>
      </c>
      <c r="B465" s="136" t="s">
        <v>96</v>
      </c>
      <c r="C465" s="144">
        <v>14556</v>
      </c>
      <c r="D465" s="144">
        <v>8250</v>
      </c>
      <c r="E465" s="144"/>
      <c r="F465" s="144">
        <v>4259.63</v>
      </c>
      <c r="G465" s="145">
        <f t="shared" si="98"/>
        <v>0.28999999999999998</v>
      </c>
      <c r="H465" s="145">
        <f t="shared" si="96"/>
        <v>0.52</v>
      </c>
      <c r="J465" s="119"/>
      <c r="K465" s="119"/>
    </row>
    <row r="466" spans="1:11" x14ac:dyDescent="0.25">
      <c r="A466" s="142">
        <v>3133</v>
      </c>
      <c r="B466" s="136" t="s">
        <v>378</v>
      </c>
      <c r="C466" s="144"/>
      <c r="D466" s="144"/>
      <c r="E466" s="144"/>
      <c r="F466" s="144">
        <v>467.21</v>
      </c>
      <c r="G466" s="145"/>
      <c r="H466" s="145" t="e">
        <f t="shared" si="96"/>
        <v>#DIV/0!</v>
      </c>
      <c r="J466" s="119"/>
      <c r="K466" s="119"/>
    </row>
    <row r="467" spans="1:11" x14ac:dyDescent="0.25">
      <c r="A467" s="142" t="s">
        <v>97</v>
      </c>
      <c r="B467" s="136" t="s">
        <v>98</v>
      </c>
      <c r="C467" s="143">
        <f>SUM(C468:C469)</f>
        <v>27229</v>
      </c>
      <c r="D467" s="143">
        <f t="shared" ref="D467:F467" si="99">SUM(D468:D469)</f>
        <v>35000</v>
      </c>
      <c r="E467" s="143">
        <f t="shared" si="99"/>
        <v>0</v>
      </c>
      <c r="F467" s="143">
        <f t="shared" si="99"/>
        <v>7627.2099999999991</v>
      </c>
      <c r="G467" s="138">
        <f t="shared" si="98"/>
        <v>0.28000000000000003</v>
      </c>
      <c r="H467" s="138">
        <f t="shared" si="96"/>
        <v>0.22</v>
      </c>
      <c r="J467" s="119"/>
      <c r="K467" s="119"/>
    </row>
    <row r="468" spans="1:11" x14ac:dyDescent="0.25">
      <c r="A468" s="142" t="s">
        <v>602</v>
      </c>
      <c r="B468" s="136" t="s">
        <v>155</v>
      </c>
      <c r="C468" s="144">
        <v>2826</v>
      </c>
      <c r="D468" s="144">
        <v>6000</v>
      </c>
      <c r="E468" s="144"/>
      <c r="F468" s="144">
        <v>2179.56</v>
      </c>
      <c r="G468" s="145">
        <f t="shared" si="98"/>
        <v>0.77</v>
      </c>
      <c r="H468" s="145">
        <f t="shared" si="96"/>
        <v>0.36</v>
      </c>
      <c r="J468" s="119"/>
      <c r="K468" s="119"/>
    </row>
    <row r="469" spans="1:11" x14ac:dyDescent="0.25">
      <c r="A469" s="142" t="s">
        <v>649</v>
      </c>
      <c r="B469" s="136" t="s">
        <v>157</v>
      </c>
      <c r="C469" s="144">
        <v>24403</v>
      </c>
      <c r="D469" s="144">
        <v>29000</v>
      </c>
      <c r="E469" s="144"/>
      <c r="F469" s="144">
        <v>5447.65</v>
      </c>
      <c r="G469" s="145">
        <f t="shared" si="98"/>
        <v>0.22</v>
      </c>
      <c r="H469" s="145">
        <f t="shared" si="96"/>
        <v>0.19</v>
      </c>
      <c r="J469" s="119"/>
      <c r="K469" s="119"/>
    </row>
    <row r="470" spans="1:11" x14ac:dyDescent="0.25">
      <c r="A470" s="142" t="s">
        <v>159</v>
      </c>
      <c r="B470" s="136" t="s">
        <v>160</v>
      </c>
      <c r="C470" s="143">
        <f>C471</f>
        <v>15795</v>
      </c>
      <c r="D470" s="143">
        <f t="shared" ref="D470:F470" si="100">D471</f>
        <v>15000</v>
      </c>
      <c r="E470" s="143">
        <f t="shared" si="100"/>
        <v>0</v>
      </c>
      <c r="F470" s="143">
        <f t="shared" si="100"/>
        <v>4657.6099999999997</v>
      </c>
      <c r="G470" s="138">
        <f t="shared" si="98"/>
        <v>0.28999999999999998</v>
      </c>
      <c r="H470" s="138">
        <f t="shared" si="96"/>
        <v>0.31</v>
      </c>
      <c r="J470" s="119"/>
      <c r="K470" s="119"/>
    </row>
    <row r="471" spans="1:11" x14ac:dyDescent="0.25">
      <c r="A471" s="142" t="s">
        <v>643</v>
      </c>
      <c r="B471" s="136" t="s">
        <v>390</v>
      </c>
      <c r="C471" s="144">
        <v>15795</v>
      </c>
      <c r="D471" s="144">
        <v>15000</v>
      </c>
      <c r="E471" s="144"/>
      <c r="F471" s="144">
        <v>4657.6099999999997</v>
      </c>
      <c r="G471" s="145">
        <f t="shared" si="98"/>
        <v>0.28999999999999998</v>
      </c>
      <c r="H471" s="145">
        <f t="shared" si="96"/>
        <v>0.31</v>
      </c>
      <c r="J471" s="119"/>
      <c r="K471" s="119"/>
    </row>
    <row r="474" spans="1:11" x14ac:dyDescent="0.25">
      <c r="C474" s="146"/>
    </row>
    <row r="476" spans="1:11" x14ac:dyDescent="0.25">
      <c r="C476" s="146"/>
    </row>
    <row r="477" spans="1:11" x14ac:dyDescent="0.25">
      <c r="C477" s="146"/>
      <c r="F477" s="146"/>
    </row>
  </sheetData>
  <mergeCells count="1">
    <mergeCell ref="A3:F3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4</vt:i4>
      </vt:variant>
    </vt:vector>
  </HeadingPairs>
  <TitlesOfParts>
    <vt:vector size="13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EU PODPROJEKTI - RASHODI</vt:lpstr>
      <vt:lpstr>POSEBNI DIO</vt:lpstr>
      <vt:lpstr>'A.1 PRIHODI EK'!Ispis_naslova</vt:lpstr>
      <vt:lpstr>'A.1 RASHODI EK'!Ispis_naslova</vt:lpstr>
      <vt:lpstr>'A.2 PRIHODI I RASHODI IF'!Ispis_naslova</vt:lpstr>
      <vt:lpstr>'B.1 RAČUN FINANC EK'!Ispis_naslova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Aleksandar Đukić</cp:lastModifiedBy>
  <cp:lastPrinted>2024-07-26T09:12:50Z</cp:lastPrinted>
  <dcterms:created xsi:type="dcterms:W3CDTF">2024-02-22T20:30:43Z</dcterms:created>
  <dcterms:modified xsi:type="dcterms:W3CDTF">2024-07-26T09:21:25Z</dcterms:modified>
</cp:coreProperties>
</file>